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C:\Users\sciardiello\Box\2026 Information\2026 Financial Reporting\Q2 2026 (Financial Reporting)\07 IR Metrics File\"/>
    </mc:Choice>
  </mc:AlternateContent>
  <xr:revisionPtr revIDLastSave="0" documentId="13_ncr:1_{9EA3ABCE-FDEA-428E-89CA-DE579D8DB161}" xr6:coauthVersionLast="47" xr6:coauthVersionMax="47" xr10:uidLastSave="{00000000-0000-0000-0000-000000000000}"/>
  <bookViews>
    <workbookView xWindow="-28910" yWindow="970" windowWidth="29020" windowHeight="15700" tabRatio="753" activeTab="2"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3" l="1"/>
  <c r="R40" i="3"/>
  <c r="Q40" i="3"/>
  <c r="P40" i="3"/>
  <c r="O40" i="3"/>
  <c r="N40" i="3"/>
  <c r="M40" i="3"/>
  <c r="L40" i="3"/>
  <c r="K40" i="3"/>
  <c r="J40" i="3"/>
  <c r="I40" i="3"/>
  <c r="H40" i="3"/>
  <c r="G40" i="3"/>
  <c r="F40" i="3"/>
  <c r="E40" i="3"/>
  <c r="D40" i="3"/>
  <c r="C40" i="3"/>
  <c r="B40" i="3"/>
  <c r="S36" i="3"/>
  <c r="R36" i="3"/>
  <c r="Q36" i="3"/>
  <c r="P36" i="3"/>
  <c r="O36" i="3"/>
  <c r="N36" i="3"/>
  <c r="M36" i="3"/>
  <c r="L36" i="3"/>
  <c r="K36" i="3"/>
  <c r="J36" i="3"/>
  <c r="I36" i="3"/>
  <c r="H36" i="3"/>
  <c r="G36" i="3"/>
  <c r="F36" i="3"/>
  <c r="E36" i="3"/>
  <c r="D36" i="3"/>
  <c r="C36" i="3"/>
  <c r="B36" i="3"/>
  <c r="S31" i="3"/>
  <c r="R31" i="3"/>
  <c r="Q31" i="3"/>
  <c r="P31" i="3"/>
  <c r="O31" i="3"/>
  <c r="N31" i="3"/>
  <c r="M31" i="3"/>
  <c r="L31" i="3"/>
  <c r="K31" i="3"/>
  <c r="J31" i="3"/>
  <c r="I31" i="3"/>
  <c r="H31" i="3"/>
  <c r="G31" i="3"/>
  <c r="S28" i="3"/>
  <c r="R28" i="3"/>
  <c r="Q28" i="3"/>
  <c r="P28" i="3"/>
  <c r="O28" i="3"/>
  <c r="N28" i="3"/>
  <c r="M28" i="3"/>
  <c r="L28" i="3"/>
  <c r="A1" i="3"/>
  <c r="J141" i="2"/>
  <c r="I141" i="2"/>
  <c r="H141" i="2"/>
  <c r="G141" i="2"/>
  <c r="F141" i="2"/>
  <c r="E141" i="2"/>
  <c r="D141" i="2"/>
  <c r="C141" i="2"/>
  <c r="B141" i="2"/>
  <c r="J140" i="2"/>
  <c r="I140" i="2"/>
  <c r="H140" i="2"/>
  <c r="G140" i="2"/>
  <c r="F140" i="2"/>
  <c r="E140" i="2"/>
  <c r="D140" i="2"/>
  <c r="C140" i="2"/>
  <c r="B140" i="2"/>
  <c r="J136" i="2"/>
  <c r="I136" i="2"/>
  <c r="H136" i="2"/>
  <c r="G136" i="2"/>
  <c r="F136" i="2"/>
  <c r="E136" i="2"/>
  <c r="D136" i="2"/>
  <c r="C136" i="2"/>
  <c r="B136" i="2"/>
  <c r="J135" i="2"/>
  <c r="I135" i="2"/>
  <c r="H135" i="2"/>
  <c r="G135" i="2"/>
  <c r="F135" i="2"/>
  <c r="E135" i="2"/>
  <c r="D135" i="2"/>
  <c r="C135" i="2"/>
  <c r="B135" i="2"/>
  <c r="J131" i="2"/>
  <c r="J133" i="2" s="1"/>
  <c r="J14" i="2" s="1"/>
  <c r="I131" i="2"/>
  <c r="I133" i="2" s="1"/>
  <c r="I14" i="2" s="1"/>
  <c r="H131" i="2"/>
  <c r="H133" i="2" s="1"/>
  <c r="H14" i="2" s="1"/>
  <c r="G131" i="2"/>
  <c r="G133" i="2" s="1"/>
  <c r="G14" i="2" s="1"/>
  <c r="F131" i="2"/>
  <c r="F133" i="2" s="1"/>
  <c r="E131" i="2"/>
  <c r="E133" i="2" s="1"/>
  <c r="E14" i="2" s="1"/>
  <c r="D131" i="2"/>
  <c r="D133" i="2" s="1"/>
  <c r="D14" i="2" s="1"/>
  <c r="C131" i="2"/>
  <c r="C133" i="2" s="1"/>
  <c r="C14" i="2" s="1"/>
  <c r="B131" i="2"/>
  <c r="B133" i="2" s="1"/>
  <c r="J127" i="2"/>
  <c r="J128" i="2" s="1"/>
  <c r="J129" i="2" s="1"/>
  <c r="I127" i="2"/>
  <c r="I128" i="2" s="1"/>
  <c r="H127" i="2"/>
  <c r="H128" i="2" s="1"/>
  <c r="G127" i="2"/>
  <c r="G128" i="2" s="1"/>
  <c r="F127" i="2"/>
  <c r="E127" i="2"/>
  <c r="E128" i="2" s="1"/>
  <c r="D127" i="2"/>
  <c r="C127" i="2"/>
  <c r="B127" i="2"/>
  <c r="J124" i="2"/>
  <c r="I124" i="2"/>
  <c r="H124" i="2"/>
  <c r="G124" i="2"/>
  <c r="F124" i="2"/>
  <c r="E124" i="2"/>
  <c r="D124" i="2"/>
  <c r="C124" i="2"/>
  <c r="B124" i="2"/>
  <c r="J123" i="2"/>
  <c r="I123" i="2"/>
  <c r="H123" i="2"/>
  <c r="G123" i="2"/>
  <c r="F123" i="2"/>
  <c r="E123" i="2"/>
  <c r="D123" i="2"/>
  <c r="C123" i="2"/>
  <c r="B123" i="2"/>
  <c r="J122" i="2"/>
  <c r="I122" i="2"/>
  <c r="H122" i="2"/>
  <c r="G122" i="2"/>
  <c r="F122" i="2"/>
  <c r="E122" i="2"/>
  <c r="D122" i="2"/>
  <c r="C122" i="2"/>
  <c r="B122" i="2"/>
  <c r="J120" i="2"/>
  <c r="I120" i="2"/>
  <c r="H120" i="2"/>
  <c r="G120" i="2"/>
  <c r="F120" i="2"/>
  <c r="E120" i="2"/>
  <c r="D120" i="2"/>
  <c r="C120" i="2"/>
  <c r="B120" i="2"/>
  <c r="J118" i="2"/>
  <c r="I118" i="2"/>
  <c r="H118" i="2"/>
  <c r="G118" i="2"/>
  <c r="F118" i="2"/>
  <c r="E118" i="2"/>
  <c r="D118" i="2"/>
  <c r="C118" i="2"/>
  <c r="B118" i="2"/>
  <c r="J115" i="2"/>
  <c r="I115" i="2"/>
  <c r="H115" i="2"/>
  <c r="G115" i="2"/>
  <c r="F115" i="2"/>
  <c r="E115" i="2"/>
  <c r="D115" i="2"/>
  <c r="C115" i="2"/>
  <c r="B115" i="2"/>
  <c r="J114" i="2"/>
  <c r="I114" i="2"/>
  <c r="H114" i="2"/>
  <c r="G114" i="2"/>
  <c r="F114" i="2"/>
  <c r="E114" i="2"/>
  <c r="D114" i="2"/>
  <c r="C114" i="2"/>
  <c r="B114" i="2"/>
  <c r="J113" i="2"/>
  <c r="I113" i="2"/>
  <c r="H113" i="2"/>
  <c r="G113" i="2"/>
  <c r="F113" i="2"/>
  <c r="E113" i="2"/>
  <c r="D113" i="2"/>
  <c r="C113" i="2"/>
  <c r="B113" i="2"/>
  <c r="J111" i="2"/>
  <c r="I111" i="2"/>
  <c r="H111" i="2"/>
  <c r="G111" i="2"/>
  <c r="F111" i="2"/>
  <c r="E111" i="2"/>
  <c r="D111" i="2"/>
  <c r="C111" i="2"/>
  <c r="B111" i="2"/>
  <c r="J108" i="2"/>
  <c r="I108" i="2"/>
  <c r="H108" i="2"/>
  <c r="G108" i="2"/>
  <c r="F108" i="2"/>
  <c r="E108" i="2"/>
  <c r="D108" i="2"/>
  <c r="C108" i="2"/>
  <c r="B108" i="2"/>
  <c r="J107" i="2"/>
  <c r="I107" i="2"/>
  <c r="H107" i="2"/>
  <c r="G107" i="2"/>
  <c r="F107" i="2"/>
  <c r="E107" i="2"/>
  <c r="D107" i="2"/>
  <c r="C107" i="2"/>
  <c r="B107" i="2"/>
  <c r="J106" i="2"/>
  <c r="I106" i="2"/>
  <c r="H106" i="2"/>
  <c r="G106" i="2"/>
  <c r="F106" i="2"/>
  <c r="E106" i="2"/>
  <c r="D106" i="2"/>
  <c r="C106" i="2"/>
  <c r="B106" i="2"/>
  <c r="J104" i="2"/>
  <c r="I104" i="2"/>
  <c r="H104" i="2"/>
  <c r="G104" i="2"/>
  <c r="F104" i="2"/>
  <c r="E104" i="2"/>
  <c r="D104" i="2"/>
  <c r="C104" i="2"/>
  <c r="B104" i="2"/>
  <c r="J101" i="2"/>
  <c r="I101" i="2"/>
  <c r="H101" i="2"/>
  <c r="G101" i="2"/>
  <c r="F101" i="2"/>
  <c r="E101" i="2"/>
  <c r="D101" i="2"/>
  <c r="C101" i="2"/>
  <c r="B101" i="2"/>
  <c r="J100" i="2"/>
  <c r="I100" i="2"/>
  <c r="H100" i="2"/>
  <c r="G100" i="2"/>
  <c r="F100" i="2"/>
  <c r="E100" i="2"/>
  <c r="D100" i="2"/>
  <c r="C100" i="2"/>
  <c r="B100" i="2"/>
  <c r="J98" i="2"/>
  <c r="I98" i="2"/>
  <c r="H98" i="2"/>
  <c r="G98" i="2"/>
  <c r="F98" i="2"/>
  <c r="E98" i="2"/>
  <c r="D98" i="2"/>
  <c r="C98" i="2"/>
  <c r="B98" i="2"/>
  <c r="J77" i="2"/>
  <c r="I77" i="2"/>
  <c r="H77" i="2"/>
  <c r="G77" i="2"/>
  <c r="F77" i="2"/>
  <c r="E77" i="2"/>
  <c r="D77" i="2"/>
  <c r="C77" i="2"/>
  <c r="B77" i="2"/>
  <c r="J76" i="2"/>
  <c r="I76" i="2"/>
  <c r="H76" i="2"/>
  <c r="G76" i="2"/>
  <c r="F76" i="2"/>
  <c r="E76" i="2"/>
  <c r="D76" i="2"/>
  <c r="C76" i="2"/>
  <c r="B76" i="2"/>
  <c r="J75" i="2"/>
  <c r="I75" i="2"/>
  <c r="H75" i="2"/>
  <c r="G75" i="2"/>
  <c r="F75" i="2"/>
  <c r="E75" i="2"/>
  <c r="D75" i="2"/>
  <c r="C75" i="2"/>
  <c r="B75" i="2"/>
  <c r="J74" i="2"/>
  <c r="I74" i="2"/>
  <c r="H74" i="2"/>
  <c r="G74" i="2"/>
  <c r="F74" i="2"/>
  <c r="E74" i="2"/>
  <c r="D74" i="2"/>
  <c r="C74" i="2"/>
  <c r="B74" i="2"/>
  <c r="J73" i="2"/>
  <c r="I73" i="2"/>
  <c r="H73" i="2"/>
  <c r="G73" i="2"/>
  <c r="F73" i="2"/>
  <c r="E73" i="2"/>
  <c r="D73" i="2"/>
  <c r="C73" i="2"/>
  <c r="B73" i="2"/>
  <c r="J66" i="2"/>
  <c r="I66" i="2"/>
  <c r="H66" i="2"/>
  <c r="G66" i="2"/>
  <c r="F66" i="2"/>
  <c r="E66" i="2"/>
  <c r="D66" i="2"/>
  <c r="C66" i="2"/>
  <c r="B66" i="2"/>
  <c r="J62" i="2"/>
  <c r="I62" i="2"/>
  <c r="H62" i="2"/>
  <c r="G62" i="2"/>
  <c r="F62" i="2"/>
  <c r="E62" i="2"/>
  <c r="D62" i="2"/>
  <c r="C62" i="2"/>
  <c r="B62" i="2"/>
  <c r="J52" i="2"/>
  <c r="I52" i="2"/>
  <c r="H52" i="2"/>
  <c r="G52" i="2"/>
  <c r="F52" i="2"/>
  <c r="E52" i="2"/>
  <c r="D52" i="2"/>
  <c r="C52" i="2"/>
  <c r="B52" i="2"/>
  <c r="J23" i="2"/>
  <c r="I23" i="2"/>
  <c r="H23" i="2"/>
  <c r="G23" i="2"/>
  <c r="F23" i="2"/>
  <c r="E23" i="2"/>
  <c r="D23" i="2"/>
  <c r="C23" i="2"/>
  <c r="B23" i="2"/>
  <c r="J20" i="2"/>
  <c r="I20" i="2"/>
  <c r="H20" i="2"/>
  <c r="G20" i="2"/>
  <c r="F20" i="2"/>
  <c r="E20" i="2"/>
  <c r="D20" i="2"/>
  <c r="C20" i="2"/>
  <c r="B20" i="2"/>
  <c r="J5" i="2"/>
  <c r="J179" i="2" s="1"/>
  <c r="I5" i="2"/>
  <c r="H5" i="2"/>
  <c r="H169" i="2" s="1"/>
  <c r="G5" i="2"/>
  <c r="F5" i="2"/>
  <c r="E5" i="2"/>
  <c r="D5" i="2"/>
  <c r="D161" i="2" s="1"/>
  <c r="C5" i="2"/>
  <c r="C161" i="2" s="1"/>
  <c r="B5" i="2"/>
  <c r="B161" i="2" s="1"/>
  <c r="A1" i="2"/>
  <c r="Y140" i="1"/>
  <c r="Y139" i="1"/>
  <c r="Y138" i="1"/>
  <c r="Y137" i="1"/>
  <c r="Y136" i="1"/>
  <c r="Y135" i="1"/>
  <c r="Y134" i="1"/>
  <c r="Y130" i="1"/>
  <c r="Y129" i="1"/>
  <c r="Y128" i="1"/>
  <c r="Y127" i="1"/>
  <c r="Y126" i="1"/>
  <c r="Y124" i="1"/>
  <c r="Y123" i="1"/>
  <c r="Y122" i="1"/>
  <c r="Y121" i="1"/>
  <c r="Y120" i="1"/>
  <c r="Y119" i="1"/>
  <c r="Y118" i="1"/>
  <c r="Y114" i="1"/>
  <c r="Y113" i="1"/>
  <c r="Y112" i="1"/>
  <c r="Y111" i="1"/>
  <c r="Y110" i="1"/>
  <c r="Y109" i="1"/>
  <c r="Y108" i="1"/>
  <c r="Y106" i="1"/>
  <c r="Y105" i="1"/>
  <c r="Y104" i="1"/>
  <c r="Y103" i="1"/>
  <c r="Y98" i="1"/>
  <c r="Y97" i="1"/>
  <c r="Y94" i="1"/>
  <c r="Y93" i="1"/>
  <c r="Y91" i="1"/>
  <c r="Y90" i="1"/>
  <c r="Y88" i="1"/>
  <c r="Y87" i="1"/>
  <c r="Y86" i="1"/>
  <c r="Y85" i="1"/>
  <c r="Y84" i="1"/>
  <c r="Y83" i="1"/>
  <c r="Y82" i="1"/>
  <c r="Y81" i="1"/>
  <c r="Y78" i="1"/>
  <c r="Y77" i="1"/>
  <c r="Y76" i="1"/>
  <c r="Y75" i="1"/>
  <c r="Y74" i="1"/>
  <c r="Y73" i="1"/>
  <c r="Y72" i="1"/>
  <c r="Y69" i="1"/>
  <c r="Y68" i="1"/>
  <c r="Y67" i="1"/>
  <c r="Y66" i="1"/>
  <c r="Y65" i="1"/>
  <c r="Y64" i="1"/>
  <c r="Y63" i="1"/>
  <c r="Y61" i="1"/>
  <c r="Y60" i="1"/>
  <c r="Y59" i="1"/>
  <c r="Y58" i="1"/>
  <c r="Y57" i="1"/>
  <c r="Y56" i="1"/>
  <c r="Y55" i="1"/>
  <c r="Y54" i="1"/>
  <c r="Y53" i="1"/>
  <c r="U51" i="1"/>
  <c r="S51" i="1"/>
  <c r="R51" i="1"/>
  <c r="Q51" i="1"/>
  <c r="P51" i="1"/>
  <c r="O51" i="1"/>
  <c r="N51" i="1"/>
  <c r="M51" i="1"/>
  <c r="L51" i="1"/>
  <c r="K51" i="1"/>
  <c r="J51" i="1"/>
  <c r="I51" i="1"/>
  <c r="H51" i="1"/>
  <c r="G51" i="1"/>
  <c r="F51" i="1"/>
  <c r="E51" i="1"/>
  <c r="D51" i="1"/>
  <c r="C51" i="1"/>
  <c r="B51" i="1"/>
  <c r="X47" i="1"/>
  <c r="W47" i="1"/>
  <c r="V47" i="1"/>
  <c r="U47" i="1"/>
  <c r="S47" i="1"/>
  <c r="R47" i="1"/>
  <c r="Q47" i="1"/>
  <c r="P47" i="1"/>
  <c r="O47" i="1"/>
  <c r="N47" i="1"/>
  <c r="M47" i="1"/>
  <c r="L47" i="1"/>
  <c r="K47" i="1"/>
  <c r="J47" i="1"/>
  <c r="J67" i="2" s="1"/>
  <c r="I47" i="1"/>
  <c r="I67" i="2" s="1"/>
  <c r="H47" i="1"/>
  <c r="H67" i="2" s="1"/>
  <c r="G47" i="1"/>
  <c r="G67" i="2" s="1"/>
  <c r="F47" i="1"/>
  <c r="F67" i="2" s="1"/>
  <c r="E47" i="1"/>
  <c r="E67" i="2" s="1"/>
  <c r="D47" i="1"/>
  <c r="D67" i="2" s="1"/>
  <c r="C47" i="1"/>
  <c r="C67" i="2" s="1"/>
  <c r="B47" i="1"/>
  <c r="B67" i="2" s="1"/>
  <c r="X46" i="1"/>
  <c r="W46" i="1"/>
  <c r="V46" i="1"/>
  <c r="U46" i="1"/>
  <c r="S46" i="1"/>
  <c r="R46" i="1"/>
  <c r="Q46" i="1"/>
  <c r="P46" i="1"/>
  <c r="O46" i="1"/>
  <c r="N46" i="1"/>
  <c r="M46" i="1"/>
  <c r="L46" i="1"/>
  <c r="K46" i="1"/>
  <c r="J46" i="1"/>
  <c r="I46" i="1"/>
  <c r="H46" i="1"/>
  <c r="G46" i="1"/>
  <c r="F46" i="1"/>
  <c r="E46" i="1"/>
  <c r="D46" i="1"/>
  <c r="C46" i="1"/>
  <c r="B46" i="1"/>
  <c r="X45" i="1"/>
  <c r="W45" i="1"/>
  <c r="V45" i="1"/>
  <c r="U45" i="1"/>
  <c r="S45" i="1"/>
  <c r="R45" i="1"/>
  <c r="Q45" i="1"/>
  <c r="P45" i="1"/>
  <c r="O45" i="1"/>
  <c r="N45" i="1"/>
  <c r="M45" i="1"/>
  <c r="L45" i="1"/>
  <c r="K45" i="1"/>
  <c r="J45" i="1"/>
  <c r="I45" i="1"/>
  <c r="H45" i="1"/>
  <c r="G45" i="1"/>
  <c r="F45" i="1"/>
  <c r="E45" i="1"/>
  <c r="D45" i="1"/>
  <c r="C45" i="1"/>
  <c r="B45" i="1"/>
  <c r="X44" i="1"/>
  <c r="W44" i="1"/>
  <c r="V44" i="1"/>
  <c r="U44" i="1"/>
  <c r="S44" i="1"/>
  <c r="R44" i="1"/>
  <c r="Q44" i="1"/>
  <c r="P44" i="1"/>
  <c r="O44" i="1"/>
  <c r="N44" i="1"/>
  <c r="M44" i="1"/>
  <c r="L44" i="1"/>
  <c r="K44" i="1"/>
  <c r="J44" i="1"/>
  <c r="I44" i="1"/>
  <c r="H44" i="1"/>
  <c r="G44" i="1"/>
  <c r="F44" i="1"/>
  <c r="E44" i="1"/>
  <c r="D44" i="1"/>
  <c r="C44" i="1"/>
  <c r="B44" i="1"/>
  <c r="X43" i="1"/>
  <c r="W43" i="1"/>
  <c r="V43" i="1"/>
  <c r="U43" i="1"/>
  <c r="S43" i="1"/>
  <c r="R43" i="1"/>
  <c r="Q43" i="1"/>
  <c r="P43" i="1"/>
  <c r="O43" i="1"/>
  <c r="N43" i="1"/>
  <c r="M43" i="1"/>
  <c r="L43" i="1"/>
  <c r="K43" i="1"/>
  <c r="J43" i="1"/>
  <c r="I43" i="1"/>
  <c r="H43" i="1"/>
  <c r="G43" i="1"/>
  <c r="F43" i="1"/>
  <c r="E43" i="1"/>
  <c r="D43" i="1"/>
  <c r="C43" i="1"/>
  <c r="B43" i="1"/>
  <c r="X41" i="1"/>
  <c r="W41" i="1"/>
  <c r="V41" i="1"/>
  <c r="U41" i="1"/>
  <c r="S41" i="1"/>
  <c r="R41" i="1"/>
  <c r="Q41" i="1"/>
  <c r="P41" i="1"/>
  <c r="O41" i="1"/>
  <c r="N41" i="1"/>
  <c r="M41" i="1"/>
  <c r="L41" i="1"/>
  <c r="K41" i="1"/>
  <c r="J41" i="1"/>
  <c r="I41" i="1"/>
  <c r="H41" i="1"/>
  <c r="G41" i="1"/>
  <c r="F41" i="1"/>
  <c r="E41" i="1"/>
  <c r="D41" i="1"/>
  <c r="C41" i="1"/>
  <c r="B41" i="1"/>
  <c r="X40" i="1"/>
  <c r="W40" i="1"/>
  <c r="V40" i="1"/>
  <c r="U40" i="1"/>
  <c r="S40" i="1"/>
  <c r="R40" i="1"/>
  <c r="Q40" i="1"/>
  <c r="P40" i="1"/>
  <c r="O40" i="1"/>
  <c r="N40" i="1"/>
  <c r="M40" i="1"/>
  <c r="L40" i="1"/>
  <c r="K40" i="1"/>
  <c r="J40" i="1"/>
  <c r="I40" i="1"/>
  <c r="H40" i="1"/>
  <c r="G40" i="1"/>
  <c r="F40" i="1"/>
  <c r="E40" i="1"/>
  <c r="D40" i="1"/>
  <c r="C40" i="1"/>
  <c r="B40" i="1"/>
  <c r="X39" i="1"/>
  <c r="W39" i="1"/>
  <c r="V39" i="1"/>
  <c r="U39" i="1"/>
  <c r="S39" i="1"/>
  <c r="R39" i="1"/>
  <c r="Q39" i="1"/>
  <c r="P39" i="1"/>
  <c r="O39" i="1"/>
  <c r="N39" i="1"/>
  <c r="M39" i="1"/>
  <c r="L39" i="1"/>
  <c r="K39" i="1"/>
  <c r="J39" i="1"/>
  <c r="I39" i="1"/>
  <c r="H39" i="1"/>
  <c r="G39" i="1"/>
  <c r="F39" i="1"/>
  <c r="E39" i="1"/>
  <c r="D39" i="1"/>
  <c r="C39" i="1"/>
  <c r="B39" i="1"/>
  <c r="X38" i="1"/>
  <c r="W38" i="1"/>
  <c r="V38" i="1"/>
  <c r="U38" i="1"/>
  <c r="S38" i="1"/>
  <c r="R38" i="1"/>
  <c r="Q38" i="1"/>
  <c r="P38" i="1"/>
  <c r="O38" i="1"/>
  <c r="N38" i="1"/>
  <c r="M38" i="1"/>
  <c r="L38" i="1"/>
  <c r="K38" i="1"/>
  <c r="J38" i="1"/>
  <c r="I38" i="1"/>
  <c r="H38" i="1"/>
  <c r="G38" i="1"/>
  <c r="F38" i="1"/>
  <c r="E38" i="1"/>
  <c r="D38" i="1"/>
  <c r="C38" i="1"/>
  <c r="B38" i="1"/>
  <c r="X37" i="1"/>
  <c r="W37" i="1"/>
  <c r="V37" i="1"/>
  <c r="U37" i="1"/>
  <c r="S37" i="1"/>
  <c r="R37" i="1"/>
  <c r="Q37" i="1"/>
  <c r="P37" i="1"/>
  <c r="O37" i="1"/>
  <c r="N37" i="1"/>
  <c r="M37" i="1"/>
  <c r="L37" i="1"/>
  <c r="K37" i="1"/>
  <c r="J37" i="1"/>
  <c r="I37" i="1"/>
  <c r="H37" i="1"/>
  <c r="G37" i="1"/>
  <c r="F37" i="1"/>
  <c r="E37" i="1"/>
  <c r="D37" i="1"/>
  <c r="C37" i="1"/>
  <c r="B37" i="1"/>
  <c r="X36" i="1"/>
  <c r="W36" i="1"/>
  <c r="V36" i="1"/>
  <c r="U36" i="1"/>
  <c r="S36" i="1"/>
  <c r="R36" i="1"/>
  <c r="Q36" i="1"/>
  <c r="P36" i="1"/>
  <c r="O36" i="1"/>
  <c r="N36" i="1"/>
  <c r="M36" i="1"/>
  <c r="L36" i="1"/>
  <c r="K36" i="1"/>
  <c r="J36" i="1"/>
  <c r="I36" i="1"/>
  <c r="H36" i="1"/>
  <c r="G36" i="1"/>
  <c r="F36" i="1"/>
  <c r="E36" i="1"/>
  <c r="D36" i="1"/>
  <c r="C36" i="1"/>
  <c r="B36" i="1"/>
  <c r="X35" i="1"/>
  <c r="W35" i="1"/>
  <c r="V35" i="1"/>
  <c r="U35" i="1"/>
  <c r="S35" i="1"/>
  <c r="R35" i="1"/>
  <c r="Q35" i="1"/>
  <c r="P35" i="1"/>
  <c r="O35" i="1"/>
  <c r="N35" i="1"/>
  <c r="M35" i="1"/>
  <c r="L35" i="1"/>
  <c r="K35" i="1"/>
  <c r="J35" i="1"/>
  <c r="I35" i="1"/>
  <c r="H35" i="1"/>
  <c r="G35" i="1"/>
  <c r="F35" i="1"/>
  <c r="E35" i="1"/>
  <c r="D35" i="1"/>
  <c r="C35" i="1"/>
  <c r="B35" i="1"/>
  <c r="X34" i="1"/>
  <c r="W34" i="1"/>
  <c r="V34" i="1"/>
  <c r="U34" i="1"/>
  <c r="S34" i="1"/>
  <c r="R34" i="1"/>
  <c r="Q34" i="1"/>
  <c r="P34" i="1"/>
  <c r="O34" i="1"/>
  <c r="N34" i="1"/>
  <c r="M34" i="1"/>
  <c r="L34" i="1"/>
  <c r="K34" i="1"/>
  <c r="J34" i="1"/>
  <c r="I34" i="1"/>
  <c r="H34" i="1"/>
  <c r="G34" i="1"/>
  <c r="F34" i="1"/>
  <c r="E34" i="1"/>
  <c r="D34" i="1"/>
  <c r="C34" i="1"/>
  <c r="B34" i="1"/>
  <c r="X32" i="1"/>
  <c r="W32" i="1"/>
  <c r="V32" i="1"/>
  <c r="U32" i="1"/>
  <c r="S32" i="1"/>
  <c r="R32" i="1"/>
  <c r="Q32" i="1"/>
  <c r="P32" i="1"/>
  <c r="O32" i="1"/>
  <c r="N32" i="1"/>
  <c r="M32" i="1"/>
  <c r="L32" i="1"/>
  <c r="K32" i="1"/>
  <c r="J32" i="1"/>
  <c r="I32" i="1"/>
  <c r="H32" i="1"/>
  <c r="G32" i="1"/>
  <c r="F32" i="1"/>
  <c r="E32" i="1"/>
  <c r="D32" i="1"/>
  <c r="C32" i="1"/>
  <c r="B32" i="1"/>
  <c r="Y20" i="1"/>
  <c r="Y51" i="1" s="1"/>
  <c r="Y19" i="1"/>
  <c r="Y18" i="1"/>
  <c r="Y17" i="1"/>
  <c r="Y16" i="1"/>
  <c r="Y15" i="1"/>
  <c r="Y14" i="1"/>
  <c r="Y13" i="1"/>
  <c r="Y12" i="1"/>
  <c r="Y11" i="1"/>
  <c r="Y10" i="1"/>
  <c r="Y9" i="1"/>
  <c r="Y8" i="1"/>
  <c r="Y5" i="1"/>
  <c r="Y46" i="1" l="1"/>
  <c r="Y36" i="1"/>
  <c r="Y41" i="1"/>
  <c r="Y34" i="1"/>
  <c r="C142" i="2"/>
  <c r="C17" i="2" s="1"/>
  <c r="D142" i="2"/>
  <c r="D17" i="2" s="1"/>
  <c r="C102" i="2"/>
  <c r="C8" i="2" s="1"/>
  <c r="F102" i="2"/>
  <c r="F64" i="2"/>
  <c r="F68" i="2" s="1"/>
  <c r="C109" i="2"/>
  <c r="C9" i="2" s="1"/>
  <c r="G142" i="2"/>
  <c r="G17" i="2" s="1"/>
  <c r="D116" i="2"/>
  <c r="D10" i="2" s="1"/>
  <c r="E116" i="2"/>
  <c r="E10" i="2" s="1"/>
  <c r="G64" i="2"/>
  <c r="G68" i="2" s="1"/>
  <c r="J116" i="2"/>
  <c r="J10" i="2" s="1"/>
  <c r="F138" i="2"/>
  <c r="F15" i="2" s="1"/>
  <c r="H142" i="2"/>
  <c r="H17" i="2" s="1"/>
  <c r="F128" i="2"/>
  <c r="G138" i="2"/>
  <c r="G15" i="2" s="1"/>
  <c r="I142" i="2"/>
  <c r="I17" i="2" s="1"/>
  <c r="J142" i="2"/>
  <c r="J17" i="2" s="1"/>
  <c r="I138" i="2"/>
  <c r="I15" i="2" s="1"/>
  <c r="D125" i="2"/>
  <c r="D11" i="2" s="1"/>
  <c r="F125" i="2"/>
  <c r="F11" i="2" s="1"/>
  <c r="E125" i="2"/>
  <c r="E11" i="2" s="1"/>
  <c r="H125" i="2"/>
  <c r="H11" i="2" s="1"/>
  <c r="I116" i="2"/>
  <c r="I10" i="2" s="1"/>
  <c r="D64" i="2"/>
  <c r="D68" i="2" s="1"/>
  <c r="E142" i="2"/>
  <c r="E17" i="2" s="1"/>
  <c r="B102" i="2"/>
  <c r="B8" i="2" s="1"/>
  <c r="C64" i="2"/>
  <c r="C68" i="2" s="1"/>
  <c r="B138" i="2"/>
  <c r="B15" i="2" s="1"/>
  <c r="E129" i="2"/>
  <c r="C138" i="2"/>
  <c r="C15" i="2" s="1"/>
  <c r="G109" i="2"/>
  <c r="G9" i="2" s="1"/>
  <c r="G116" i="2"/>
  <c r="G10" i="2" s="1"/>
  <c r="J125" i="2"/>
  <c r="J11" i="2" s="1"/>
  <c r="D138" i="2"/>
  <c r="D15" i="2" s="1"/>
  <c r="H109" i="2"/>
  <c r="H9" i="2" s="1"/>
  <c r="D109" i="2"/>
  <c r="D9" i="2" s="1"/>
  <c r="C116" i="2"/>
  <c r="C10" i="2" s="1"/>
  <c r="G129" i="2"/>
  <c r="E138" i="2"/>
  <c r="E15" i="2" s="1"/>
  <c r="E102" i="2"/>
  <c r="E8" i="2" s="1"/>
  <c r="I109" i="2"/>
  <c r="I9" i="2" s="1"/>
  <c r="H129" i="2"/>
  <c r="J138" i="2"/>
  <c r="J15" i="2" s="1"/>
  <c r="I129" i="2"/>
  <c r="H64" i="2"/>
  <c r="H68" i="2" s="1"/>
  <c r="I64" i="2"/>
  <c r="I68" i="2" s="1"/>
  <c r="G102" i="2"/>
  <c r="G8" i="2" s="1"/>
  <c r="E109" i="2"/>
  <c r="E9" i="2" s="1"/>
  <c r="B125" i="2"/>
  <c r="B11" i="2" s="1"/>
  <c r="E64" i="2"/>
  <c r="E68" i="2" s="1"/>
  <c r="J64" i="2"/>
  <c r="J68" i="2" s="1"/>
  <c r="H102" i="2"/>
  <c r="H8" i="2" s="1"/>
  <c r="Y32" i="1"/>
  <c r="E161" i="2"/>
  <c r="E169" i="2"/>
  <c r="E179" i="2"/>
  <c r="E153" i="2"/>
  <c r="H116" i="2"/>
  <c r="H10" i="2" s="1"/>
  <c r="Y43" i="1"/>
  <c r="F169" i="2"/>
  <c r="F179" i="2"/>
  <c r="F153" i="2"/>
  <c r="F161" i="2"/>
  <c r="B14" i="2"/>
  <c r="J109" i="2"/>
  <c r="J9" i="2" s="1"/>
  <c r="C125" i="2"/>
  <c r="C11" i="2" s="1"/>
  <c r="I169" i="2"/>
  <c r="I179" i="2"/>
  <c r="I153" i="2"/>
  <c r="I161" i="2"/>
  <c r="J102" i="2"/>
  <c r="J8" i="2" s="1"/>
  <c r="Y35" i="1"/>
  <c r="Y47" i="1"/>
  <c r="F14" i="2"/>
  <c r="I102" i="2"/>
  <c r="I8" i="2" s="1"/>
  <c r="B116" i="2"/>
  <c r="Y37" i="1"/>
  <c r="F8" i="2"/>
  <c r="B109" i="2"/>
  <c r="F109" i="2"/>
  <c r="F116" i="2"/>
  <c r="Y45" i="1"/>
  <c r="B64" i="2"/>
  <c r="B68" i="2" s="1"/>
  <c r="Y44" i="1"/>
  <c r="Y39" i="1"/>
  <c r="Y38" i="1"/>
  <c r="I125" i="2"/>
  <c r="I11" i="2" s="1"/>
  <c r="G125" i="2"/>
  <c r="G11" i="2" s="1"/>
  <c r="Y40" i="1"/>
  <c r="D102" i="2"/>
  <c r="D8" i="2" s="1"/>
  <c r="H138" i="2"/>
  <c r="H15" i="2" s="1"/>
  <c r="B153" i="2"/>
  <c r="J169" i="2"/>
  <c r="C153" i="2"/>
  <c r="G161" i="2"/>
  <c r="B128" i="2"/>
  <c r="D153" i="2"/>
  <c r="H161" i="2"/>
  <c r="B179" i="2"/>
  <c r="C128" i="2"/>
  <c r="C129" i="2" s="1"/>
  <c r="B142" i="2"/>
  <c r="C179" i="2"/>
  <c r="D128" i="2"/>
  <c r="D129" i="2" s="1"/>
  <c r="J161" i="2"/>
  <c r="B169" i="2"/>
  <c r="D179" i="2"/>
  <c r="G153" i="2"/>
  <c r="C169" i="2"/>
  <c r="H153" i="2"/>
  <c r="D169" i="2"/>
  <c r="F142" i="2"/>
  <c r="G179" i="2"/>
  <c r="J153" i="2"/>
  <c r="H179" i="2"/>
  <c r="G169" i="2"/>
  <c r="F129" i="2" l="1"/>
  <c r="E12" i="2"/>
  <c r="E13" i="2" s="1"/>
  <c r="E16" i="2" s="1"/>
  <c r="E18" i="2" s="1"/>
  <c r="J12" i="2"/>
  <c r="J13" i="2" s="1"/>
  <c r="J16" i="2" s="1"/>
  <c r="J18" i="2" s="1"/>
  <c r="H12" i="2"/>
  <c r="H13" i="2" s="1"/>
  <c r="H16" i="2" s="1"/>
  <c r="H18" i="2" s="1"/>
  <c r="I12" i="2"/>
  <c r="I13" i="2" s="1"/>
  <c r="I16" i="2" s="1"/>
  <c r="I18" i="2" s="1"/>
  <c r="G12" i="2"/>
  <c r="G13" i="2" s="1"/>
  <c r="G16" i="2" s="1"/>
  <c r="G18" i="2" s="1"/>
  <c r="C12" i="2"/>
  <c r="C13" i="2" s="1"/>
  <c r="C16" i="2" s="1"/>
  <c r="C18" i="2" s="1"/>
  <c r="D12" i="2"/>
  <c r="D13" i="2" s="1"/>
  <c r="D16" i="2" s="1"/>
  <c r="D18" i="2" s="1"/>
  <c r="B129" i="2"/>
  <c r="B17" i="2"/>
  <c r="F17" i="2"/>
  <c r="F9" i="2"/>
  <c r="B9" i="2"/>
  <c r="F10" i="2"/>
  <c r="B10" i="2"/>
  <c r="F12" i="2" l="1"/>
  <c r="B12" i="2"/>
  <c r="F13" i="2" l="1"/>
  <c r="F16" i="2" s="1"/>
  <c r="B13" i="2"/>
  <c r="B16" i="2" l="1"/>
  <c r="F18" i="2"/>
  <c r="B18" i="2" l="1"/>
</calcChain>
</file>

<file path=xl/sharedStrings.xml><?xml version="1.0" encoding="utf-8"?>
<sst xmlns="http://schemas.openxmlformats.org/spreadsheetml/2006/main" count="400" uniqueCount="249">
  <si>
    <t>Shutterstock, Inc. Fourth Quarter Financial Information</t>
  </si>
  <si>
    <t>(amounts in thousands, except per share and share data, or unless noted otherwise)</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</si>
  <si>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</si>
  <si>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</si>
  <si>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</si>
  <si>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</si>
  <si>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</si>
  <si>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</si>
  <si>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</si>
  <si>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</si>
  <si>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</si>
  <si>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</si>
  <si>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</si>
  <si>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</si>
  <si>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</si>
  <si>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</si>
  <si>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</si>
  <si>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</si>
  <si>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</si>
  <si>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Q2 2026</t>
  </si>
  <si>
    <t>Q2 2026 LTM</t>
  </si>
  <si>
    <t>CONSOLIDATED INCOME STATEMENT</t>
  </si>
  <si>
    <t>Revenue</t>
  </si>
  <si>
    <t>Operating expenses</t>
  </si>
  <si>
    <t>Cost of revenue</t>
  </si>
  <si>
    <t>Sales &amp; marketing</t>
  </si>
  <si>
    <t>Product development</t>
  </si>
  <si>
    <t>General and administrative</t>
  </si>
  <si>
    <t>Impairments (Leases and Goodwill)</t>
  </si>
  <si>
    <t>Total Operating Expenses</t>
  </si>
  <si>
    <t>Income from operations</t>
  </si>
  <si>
    <t>Bargain purchase gain</t>
  </si>
  <si>
    <t>Gain on sale of Webdam</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</si>
  <si>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</si>
  <si>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</si>
  <si>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</si>
  <si>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</si>
  <si>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</si>
  <si>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</si>
  <si>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</si>
  <si>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</si>
  <si>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</si>
  <si>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</si>
  <si>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NM</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</si>
  <si>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</si>
  <si>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</si>
  <si>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</si>
  <si>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</si>
  <si>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</si>
  <si>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</si>
  <si>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Legal contingencies</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</si>
  <si>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</si>
  <si>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</si>
  <si>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</si>
  <si>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</si>
  <si>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</si>
  <si>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</si>
  <si>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</si>
  <si>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</si>
  <si>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</si>
  <si>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</si>
  <si>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</si>
  <si>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</si>
  <si>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</si>
  <si>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</si>
  <si>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</si>
  <si>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</si>
  <si>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</si>
  <si>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</si>
  <si>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</si>
  <si>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</si>
  <si>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</si>
  <si>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</si>
  <si>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</si>
  <si>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</si>
  <si>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</si>
  <si>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</si>
  <si>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</si>
  <si>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</si>
  <si>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</si>
  <si>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</si>
  <si>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</si>
  <si>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</si>
  <si>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</si>
  <si>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</si>
  <si>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</si>
  <si>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</si>
  <si>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</si>
  <si>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</si>
  <si>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</si>
  <si>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</si>
  <si>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</si>
  <si>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</si>
  <si>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</si>
  <si>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</si>
  <si>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</si>
  <si>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</si>
  <si>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</si>
  <si>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</si>
  <si>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</si>
  <si>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</si>
  <si>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</si>
  <si>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</si>
  <si>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</si>
  <si>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</si>
  <si>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</si>
  <si>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</si>
  <si>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</si>
  <si>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</si>
  <si>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</si>
  <si>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</si>
  <si>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</si>
  <si>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</si>
  <si>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</si>
  <si>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</si>
  <si>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</si>
  <si>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</si>
  <si>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</si>
  <si>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</si>
  <si>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</si>
  <si>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</si>
  <si>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</si>
  <si>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</si>
  <si>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</si>
  <si>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</si>
  <si>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</si>
  <si>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</si>
  <si>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</si>
  <si>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</si>
  <si>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</si>
  <si>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</si>
  <si>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</si>
  <si>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</si>
  <si>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</si>
  <si>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</si>
  <si>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</si>
  <si>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</si>
  <si>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family val="2"/>
      </rPr>
      <t>Tax effect of non-cash equity-based compensation</t>
    </r>
    <r>
      <rPr>
        <vertAlign val="superscript"/>
        <sz val="11"/>
        <color rgb="FF000000"/>
        <rFont val="Calibri"/>
        <family val="2"/>
      </rPr>
      <t xml:space="preserve"> (1) (2)</t>
    </r>
  </si>
  <si>
    <t>Acquisition-related amortization expense</t>
  </si>
  <si>
    <r>
      <rPr>
        <sz val="11"/>
        <color rgb="FF000000"/>
        <rFont val="Calibri"/>
        <family val="2"/>
      </rPr>
      <t xml:space="preserve">Tax effect of acquisition-related amortization expense </t>
    </r>
    <r>
      <rPr>
        <vertAlign val="superscript"/>
        <sz val="11"/>
        <color rgb="FF000000"/>
        <rFont val="Calibri"/>
        <family val="2"/>
      </rPr>
      <t>(1)</t>
    </r>
  </si>
  <si>
    <t>Impairment losses</t>
  </si>
  <si>
    <r>
      <rPr>
        <sz val="11"/>
        <color rgb="FF000000"/>
        <rFont val="Calibri"/>
        <family val="2"/>
      </rPr>
      <t>Tax effect of impairment of long-term investment</t>
    </r>
    <r>
      <rPr>
        <vertAlign val="superscript"/>
        <sz val="11"/>
        <color rgb="FF000000"/>
        <rFont val="Calibri"/>
        <family val="2"/>
      </rPr>
      <t>(1)</t>
    </r>
  </si>
  <si>
    <t>Giphy Retention Compensation Expense - non-recurring</t>
  </si>
  <si>
    <t>Tax effect of Giphy Retention Compensation Expense - non-recurring</t>
  </si>
  <si>
    <t>Merger related costs</t>
  </si>
  <si>
    <t>Tax effect of Merger related costs</t>
  </si>
  <si>
    <r>
      <rPr>
        <sz val="11"/>
        <color rgb="FF000000"/>
        <rFont val="Calibri"/>
        <family val="2"/>
      </rPr>
      <t>Other</t>
    </r>
    <r>
      <rPr>
        <vertAlign val="superscript"/>
        <sz val="11"/>
        <color rgb="FF000000"/>
        <rFont val="Calibri"/>
        <family val="2"/>
      </rPr>
      <t>(3)</t>
    </r>
  </si>
  <si>
    <t>Tax effect of other</t>
  </si>
  <si>
    <t>Adjusted net income</t>
  </si>
  <si>
    <t xml:space="preserve">(1) Statutory tax rates are used to calculate the tax effect of the adjustments. </t>
  </si>
  <si>
    <r>
      <rPr>
        <i/>
        <sz val="11"/>
        <color rgb="FF000000"/>
        <rFont val="Calibri"/>
        <family val="2"/>
      </rPr>
      <t xml:space="preserve">(2) </t>
    </r>
    <r>
      <rPr>
        <i/>
        <sz val="11"/>
        <color rgb="FF000000"/>
        <rFont val="Calibri"/>
        <family val="2"/>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</si>
  <si>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(3) Other consists of unrealized gains and losses on investments, severance costs associated with strategic workforce optimizations, impairment charges recorded for long-term investments and lease assets, and legal contingencies.</t>
  </si>
  <si>
    <t>Adjusted EBITDA Reconciliation</t>
  </si>
  <si>
    <t>Reported net income / (loss)</t>
  </si>
  <si>
    <t>Add / (less) adjustments:</t>
  </si>
  <si>
    <t>Interest income</t>
  </si>
  <si>
    <t>Provision / (benefit) for income taxes</t>
  </si>
  <si>
    <t>EBITDA</t>
  </si>
  <si>
    <t>Non-cash Equity-based Comp</t>
  </si>
  <si>
    <t>Foreign currency (gain) / loss</t>
  </si>
  <si>
    <t>Unrealized (gain) / loss on investment</t>
  </si>
  <si>
    <r>
      <rPr>
        <sz val="11"/>
        <color rgb="FF000000"/>
        <rFont val="Calibri"/>
        <family val="2"/>
      </rPr>
      <t>Other</t>
    </r>
    <r>
      <rPr>
        <vertAlign val="superscript"/>
        <sz val="11"/>
        <color rgb="FF000000"/>
        <rFont val="Calibri"/>
        <family val="2"/>
      </rPr>
      <t>(4)</t>
    </r>
  </si>
  <si>
    <t>Adjusted EBITDA</t>
  </si>
  <si>
    <t>Reported revenue</t>
  </si>
  <si>
    <t>Net income margin</t>
  </si>
  <si>
    <t>Adjusted EBTIDA Margin</t>
  </si>
  <si>
    <t>(4) Other consists of severance costs associated with strategic workforce optimizations, impairment charges recorded for long-term investments and lease assets, and legal contingencies.</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</si>
  <si>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</si>
  <si>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</si>
  <si>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</si>
  <si>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</si>
  <si>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</si>
  <si>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</si>
  <si>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</si>
  <si>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</si>
  <si>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</si>
  <si>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</si>
  <si>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</si>
  <si>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</si>
  <si>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</si>
  <si>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</si>
  <si>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</si>
  <si>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</si>
  <si>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</si>
  <si>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</si>
  <si>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</si>
  <si>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</si>
  <si>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</si>
  <si>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</si>
  <si>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</si>
  <si>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</si>
  <si>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</si>
  <si>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</si>
  <si>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</si>
  <si>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</si>
  <si>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</si>
  <si>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</si>
  <si>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</si>
  <si>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</si>
  <si>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</si>
  <si>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</si>
  <si>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</si>
  <si>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</si>
  <si>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</si>
  <si>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</si>
  <si>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</si>
  <si>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</si>
  <si>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</si>
  <si>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</si>
  <si>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</si>
  <si>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Other</t>
  </si>
  <si>
    <t>Total other income / (expense)</t>
  </si>
  <si>
    <t>Q2  2026</t>
  </si>
  <si>
    <t>KEY OPERATING METRICS</t>
  </si>
  <si>
    <r>
      <rPr>
        <sz val="11"/>
        <color rgb="FF000000"/>
        <rFont val="Calibri"/>
        <family val="2"/>
      </rPr>
      <t xml:space="preserve">Subscribers (end of period, in thousands) </t>
    </r>
    <r>
      <rPr>
        <vertAlign val="superscript"/>
        <sz val="11"/>
        <color rgb="FF000000"/>
        <rFont val="Calibri"/>
        <family val="2"/>
      </rPr>
      <t>(3)</t>
    </r>
  </si>
  <si>
    <r>
      <rPr>
        <sz val="11"/>
        <color rgb="FF000000"/>
        <rFont val="Calibri"/>
        <family val="2"/>
      </rPr>
      <t xml:space="preserve">Subscriber revenue (in millions) </t>
    </r>
    <r>
      <rPr>
        <vertAlign val="superscript"/>
        <sz val="11"/>
        <color rgb="FF000000"/>
        <rFont val="Calibri"/>
        <family val="2"/>
      </rPr>
      <t>(4)</t>
    </r>
  </si>
  <si>
    <r>
      <rPr>
        <sz val="11"/>
        <color rgb="FF000000"/>
        <rFont val="Calibri"/>
        <family val="2"/>
      </rPr>
      <t xml:space="preserve">Average revenue per customer (trailing twelve months) </t>
    </r>
    <r>
      <rPr>
        <vertAlign val="superscript"/>
        <sz val="11"/>
        <color rgb="FF000000"/>
        <rFont val="Calibri"/>
        <family val="2"/>
      </rPr>
      <t>(5)</t>
    </r>
  </si>
  <si>
    <r>
      <rPr>
        <sz val="11"/>
        <color rgb="FF000000"/>
        <rFont val="Calibri"/>
        <family val="2"/>
      </rPr>
      <t xml:space="preserve">Paid downloads (during the period) </t>
    </r>
    <r>
      <rPr>
        <vertAlign val="superscript"/>
        <sz val="11"/>
        <color rgb="FF000000"/>
        <rFont val="Calibri"/>
        <family val="2"/>
      </rPr>
      <t>(6)</t>
    </r>
  </si>
  <si>
    <r>
      <rPr>
        <i/>
        <u/>
        <sz val="11"/>
        <color rgb="FF000000"/>
        <rFont val="Calibri"/>
        <family val="2"/>
      </rPr>
      <t xml:space="preserve">Key Operating Metric Definitions:
</t>
    </r>
    <r>
      <rPr>
        <i/>
        <sz val="11"/>
        <color rgb="FF000000"/>
        <rFont val="Calibri"/>
        <family val="2"/>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family val="2"/>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family val="2"/>
      </rPr>
      <t xml:space="preserve">
</t>
    </r>
    <r>
      <rPr>
        <i/>
        <sz val="11"/>
        <color rgb="FF000000"/>
        <rFont val="Calibri"/>
        <family val="2"/>
      </rPr>
      <t>(</t>
    </r>
    <r>
      <rPr>
        <i/>
        <sz val="11"/>
        <color rgb="FF000000"/>
        <rFont val="Calibri"/>
        <family val="2"/>
      </rPr>
      <t>3</t>
    </r>
    <r>
      <rPr>
        <i/>
        <sz val="11"/>
        <color rgb="FF000000"/>
        <rFont val="Calibri"/>
        <family val="2"/>
      </rPr>
      <t xml:space="preserve">) Subscribers is defined as those customers who purchase one or more of our monthly recurring products for a continuous period of at least three months, measured as of the end of the reporting period. 
</t>
    </r>
    <r>
      <rPr>
        <i/>
        <sz val="11"/>
        <color rgb="FF000000"/>
        <rFont val="Calibri"/>
        <family val="2"/>
      </rPr>
      <t>(</t>
    </r>
    <r>
      <rPr>
        <i/>
        <sz val="11"/>
        <color rgb="FF000000"/>
        <rFont val="Calibri"/>
        <family val="2"/>
      </rPr>
      <t>4</t>
    </r>
    <r>
      <rPr>
        <i/>
        <sz val="11"/>
        <color rgb="FF000000"/>
        <rFont val="Calibri"/>
        <family val="2"/>
      </rPr>
      <t xml:space="preserve">) Subscriber revenue is defined as the revenue generated from subscribers during the period. 
</t>
    </r>
    <r>
      <rPr>
        <i/>
        <sz val="11"/>
        <color rgb="FF000000"/>
        <rFont val="Calibri"/>
        <family val="2"/>
      </rPr>
      <t>(</t>
    </r>
    <r>
      <rPr>
        <i/>
        <sz val="11"/>
        <color rgb="FF000000"/>
        <rFont val="Calibri"/>
        <family val="2"/>
      </rPr>
      <t>5</t>
    </r>
    <r>
      <rPr>
        <i/>
        <sz val="11"/>
        <color rgb="FF000000"/>
        <rFont val="Calibri"/>
        <family val="2"/>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family val="2"/>
      </rPr>
      <t>(</t>
    </r>
    <r>
      <rPr>
        <i/>
        <sz val="11"/>
        <color rgb="FF000000"/>
        <rFont val="Calibri"/>
        <family val="2"/>
      </rPr>
      <t>6</t>
    </r>
    <r>
      <rPr>
        <i/>
        <sz val="11"/>
        <color rgb="FF000000"/>
        <rFont val="Calibri"/>
        <family val="2"/>
      </rPr>
      <t xml:space="preserve">) Paid downloads is the number of downloads that our customers make in a given period of our content. Paid downloads exclude content related to </t>
    </r>
    <r>
      <rPr>
        <i/>
        <sz val="11"/>
        <color rgb="FF000000"/>
        <rFont val="Calibri"/>
        <family val="2"/>
      </rPr>
      <t>our Studios business</t>
    </r>
    <r>
      <rPr>
        <i/>
        <sz val="11"/>
        <color rgb="FF000000"/>
        <rFont val="Calibri"/>
        <family val="2"/>
      </rPr>
      <t xml:space="preserve">, downloads of content that are offered to customers for no charge, including our free </t>
    </r>
    <r>
      <rPr>
        <i/>
        <sz val="11"/>
        <color rgb="FF000000"/>
        <rFont val="Calibri"/>
        <family val="2"/>
      </rPr>
      <t>trials,</t>
    </r>
    <r>
      <rPr>
        <i/>
        <sz val="11"/>
        <color rgb="FF000000"/>
        <rFont val="Calibri"/>
        <family val="2"/>
      </rPr>
      <t xml:space="preserve"> and </t>
    </r>
    <r>
      <rPr>
        <i/>
        <sz val="11"/>
        <color rgb="FF000000"/>
        <rFont val="Calibri"/>
        <family val="2"/>
      </rPr>
      <t>metadata</t>
    </r>
    <r>
      <rPr>
        <i/>
        <sz val="11"/>
        <color rgb="FF000000"/>
        <rFont val="Calibri"/>
        <family val="2"/>
      </rPr>
      <t xml:space="preserve"> </t>
    </r>
    <r>
      <rPr>
        <i/>
        <sz val="11"/>
        <color rgb="FF000000"/>
        <rFont val="Calibri"/>
        <family val="2"/>
      </rPr>
      <t>delivered</t>
    </r>
    <r>
      <rPr>
        <i/>
        <sz val="11"/>
        <color rgb="FF000000"/>
        <rFont val="Calibri"/>
        <family val="2"/>
      </rPr>
      <t xml:space="preserve"> </t>
    </r>
    <r>
      <rPr>
        <i/>
        <sz val="11"/>
        <color rgb="FF000000"/>
        <rFont val="Calibri"/>
        <family val="2"/>
      </rPr>
      <t>through</t>
    </r>
    <r>
      <rPr>
        <i/>
        <sz val="11"/>
        <color rgb="FF000000"/>
        <rFont val="Calibri"/>
        <family val="2"/>
      </rPr>
      <t xml:space="preserve"> our </t>
    </r>
    <r>
      <rPr>
        <i/>
        <sz val="11"/>
        <color rgb="FF000000"/>
        <rFont val="Calibri"/>
        <family val="2"/>
      </rPr>
      <t>data deal</t>
    </r>
    <r>
      <rPr>
        <i/>
        <sz val="11"/>
        <color rgb="FF000000"/>
        <rFont val="Calibri"/>
        <family val="2"/>
      </rPr>
      <t xml:space="preserve"> offering.
</t>
    </r>
    <r>
      <rPr>
        <i/>
        <sz val="11"/>
        <color rgb="FF000000"/>
        <rFont val="Calibri"/>
        <family val="2"/>
      </rPr>
      <t xml:space="preserve">
</t>
    </r>
    <r>
      <rPr>
        <i/>
        <sz val="11"/>
        <color rgb="FF000000"/>
        <rFont val="Calibri"/>
        <family val="2"/>
      </rPr>
      <t/>
    </r>
  </si>
  <si>
    <t>GEOGRAPHIC REVENUE</t>
  </si>
  <si>
    <t>North America</t>
  </si>
  <si>
    <t>Europe</t>
  </si>
  <si>
    <t>Rest of the world</t>
  </si>
  <si>
    <t>Total revenue</t>
  </si>
  <si>
    <t>GEOGRAPHIC REVENUE GROWTH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</si>
  <si>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</si>
  <si>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</si>
  <si>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</si>
  <si>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</si>
  <si>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</si>
  <si>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</si>
  <si>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</si>
  <si>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</si>
  <si>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</si>
  <si>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</si>
  <si>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</si>
  <si>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</si>
  <si>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</si>
  <si>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</si>
  <si>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</si>
  <si>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</si>
  <si>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</si>
  <si>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Goodwill impairment</t>
  </si>
  <si>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goodwill impairment, foreign currency transaction gains and losses, severance costs associated with strategic workforce optimizations,  expenses related to long-term incentives and contingent consideration related to acquisitions, transaction costs associated with the merger of Getty, impairment loss on long-term investment, legal contingencies,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goodwill impairment, severance costs associated with strategic workforce optimizations,  expenses related to long-term incentives and contingent consideration related to acquisitions,transaction costs associated with the merger of Getty, impairment loss on long-term investment, legal contingencies,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FTC settlement payments, and payments associated with long-term incentives related to acquisitions.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</si>
  <si>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Reconciliations of the differences between adjusted EBITDA, adjusted EBITDA margin, adjusted net income, adjusted net income per diluted share, adjusted free cash flow, and the most comparable financial measures calculated and presented in accordance with GAAP, are presented in the tab named "Metrics Sheet".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</si>
  <si>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</si>
  <si>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Impairment</t>
  </si>
  <si>
    <t>FTC settlement payment</t>
  </si>
  <si>
    <t xml:space="preserve">Impairments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</si>
</sst>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_)%;\(#0\)%;&quot;—&quot;_)\%;_(@_)"/>
    <numFmt numFmtId="171" formatCode="#0%;&quot;-&quot;#0%;&quot;—&quot;\%;_(@_)"/>
    <numFmt numFmtId="172" formatCode="* #,##0,;* \(#,##0,\);* &quot;—&quot;;_(@_)"/>
    <numFmt numFmtId="173" formatCode="&quot;$&quot;* #,##0,_);&quot;$&quot;* \(#,##0,\);&quot;$&quot;* &quot;—&quot;_);_(@_)"/>
    <numFmt numFmtId="174" formatCode="* #,##0;* \(#,##0\);* &quot;—&quot;;_(@_)"/>
    <numFmt numFmtId="175" formatCode="&quot;$&quot;* #,##0.0,,_);&quot;$&quot;* \(#,##0.0,,\);&quot;$&quot;* &quot;—&quot;_);_(@_)"/>
    <numFmt numFmtId="176" formatCode="&quot;$&quot;* #,##0.0_);&quot;$&quot;* \(#,##0.0\);&quot;$&quot;* &quot;—&quot;_);_(@_)"/>
    <numFmt numFmtId="177" formatCode="&quot;$&quot;* #,##0_);&quot;$&quot;* \(#,##0\);&quot;$&quot;* &quot;—&quot;_);_(@_)"/>
    <numFmt numFmtId="178" formatCode="#0.#######################%;&quot;-&quot;#0.#######################%;&quot;-&quot;\%;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Calibri"/>
      <family val="2"/>
    </font>
    <font>
      <i/>
      <sz val="12"/>
      <color rgb="FF000000"/>
      <name val="Calibri"/>
      <family val="2"/>
    </font>
    <font>
      <b/>
      <sz val="11"/>
      <color rgb="FF000000"/>
      <name val="Calibri"/>
      <family val="2"/>
    </font>
    <font>
      <b/>
      <sz val="12"/>
      <color rgb="FF000000"/>
      <name val="Calibri"/>
      <family val="2"/>
    </font>
    <font>
      <sz val="11"/>
      <color rgb="FF000000"/>
      <name val="Calibri"/>
      <family val="2"/>
    </font>
    <font>
      <i/>
      <sz val="11"/>
      <color rgb="FF000000"/>
      <name val="Calibri"/>
      <family val="2"/>
    </font>
    <font>
      <b/>
      <sz val="12"/>
      <color rgb="FFFF0000"/>
      <name val="Calibri"/>
      <family val="2"/>
    </font>
    <font>
      <sz val="11"/>
      <color rgb="FFFF0000"/>
      <name val="Calibri"/>
      <family val="2"/>
    </font>
    <font>
      <sz val="12"/>
      <color rgb="FF000000"/>
      <name val="Calibri"/>
      <family val="2"/>
    </font>
    <font>
      <vertAlign val="superscript"/>
      <sz val="11"/>
      <color rgb="FF000000"/>
      <name val="Calibri"/>
      <family val="2"/>
    </font>
    <font>
      <i/>
      <u/>
      <sz val="11"/>
      <color rgb="FF000000"/>
      <name val="Calibri"/>
      <family val="2"/>
    </font>
    <font>
      <sz val="11"/>
      <color rgb="FF000000"/>
      <name val="Calibri"/>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style="thin">
        <color indexed="64"/>
      </top>
      <bottom style="double">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2">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3" borderId="1" xfId="0" applyFont="1" applyFill="1" applyBorder="1" applyAlignment="1">
      <alignment wrapText="1"/>
    </xf>
    <xf numFmtId="0" fontId="10" fillId="3" borderId="1" xfId="0" applyFont="1" applyFill="1" applyBorder="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166" fontId="10" fillId="0" borderId="2" xfId="0" applyNumberFormat="1" applyFont="1" applyBorder="1" applyAlignment="1">
      <alignment wrapText="1"/>
    </xf>
    <xf numFmtId="0" fontId="10"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0" fontId="10" fillId="0" borderId="0" xfId="0" applyFont="1" applyAlignment="1">
      <alignment horizontal="right" wrapText="1"/>
    </xf>
    <xf numFmtId="0" fontId="10" fillId="0" borderId="0" xfId="0" applyFont="1" applyAlignment="1">
      <alignment horizontal="left" wrapText="1"/>
    </xf>
    <xf numFmtId="0" fontId="10" fillId="0" borderId="1" xfId="0" applyFont="1" applyBorder="1" applyAlignment="1">
      <alignment horizontal="left" wrapText="1"/>
    </xf>
    <xf numFmtId="0" fontId="10" fillId="0" borderId="1" xfId="0" applyFont="1" applyBorder="1" applyAlignment="1">
      <alignment wrapText="1"/>
    </xf>
    <xf numFmtId="0" fontId="8" fillId="0" borderId="4" xfId="0" applyFont="1" applyBorder="1" applyAlignment="1">
      <alignment horizontal="left" wrapText="1" indent="1"/>
    </xf>
    <xf numFmtId="165" fontId="8" fillId="0" borderId="4" xfId="0" applyNumberFormat="1" applyFont="1" applyBorder="1" applyAlignment="1">
      <alignment wrapText="1"/>
    </xf>
    <xf numFmtId="0" fontId="10" fillId="0" borderId="5" xfId="0" applyFont="1" applyBorder="1" applyAlignment="1">
      <alignment wrapText="1"/>
    </xf>
    <xf numFmtId="167" fontId="10" fillId="0" borderId="0" xfId="0" applyNumberFormat="1" applyFont="1" applyAlignment="1">
      <alignment wrapText="1"/>
    </xf>
    <xf numFmtId="168" fontId="10" fillId="0" borderId="2" xfId="0" applyNumberFormat="1" applyFont="1" applyBorder="1" applyAlignment="1">
      <alignment wrapText="1"/>
    </xf>
    <xf numFmtId="168" fontId="10" fillId="0" borderId="0" xfId="0" applyNumberFormat="1" applyFont="1" applyAlignment="1">
      <alignment wrapText="1"/>
    </xf>
    <xf numFmtId="168" fontId="10" fillId="0" borderId="1" xfId="0" applyNumberFormat="1" applyFont="1" applyBorder="1" applyAlignment="1">
      <alignment wrapText="1"/>
    </xf>
    <xf numFmtId="168" fontId="10" fillId="0" borderId="3" xfId="0" applyNumberFormat="1" applyFont="1" applyBorder="1" applyAlignment="1">
      <alignment wrapText="1"/>
    </xf>
    <xf numFmtId="168" fontId="10" fillId="0" borderId="0" xfId="0" applyNumberFormat="1" applyFont="1" applyAlignment="1">
      <alignment horizontal="right" wrapText="1"/>
    </xf>
    <xf numFmtId="168" fontId="8" fillId="0" borderId="4" xfId="0" applyNumberFormat="1" applyFont="1" applyBorder="1" applyAlignment="1">
      <alignment wrapText="1"/>
    </xf>
    <xf numFmtId="0" fontId="9" fillId="3" borderId="0" xfId="0" applyFont="1" applyFill="1" applyAlignment="1">
      <alignment wrapText="1"/>
    </xf>
    <xf numFmtId="0" fontId="10" fillId="3" borderId="0" xfId="0" applyFont="1" applyFill="1" applyAlignment="1">
      <alignment wrapText="1"/>
    </xf>
    <xf numFmtId="0" fontId="8" fillId="0" borderId="0" xfId="0" applyFont="1" applyAlignment="1">
      <alignment wrapText="1"/>
    </xf>
    <xf numFmtId="165" fontId="10" fillId="0" borderId="0" xfId="0" applyNumberFormat="1"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3" xfId="0" applyFont="1" applyBorder="1" applyAlignment="1">
      <alignment horizontal="left" wrapText="1"/>
    </xf>
    <xf numFmtId="165" fontId="8" fillId="0" borderId="3" xfId="0" applyNumberFormat="1" applyFont="1" applyBorder="1" applyAlignment="1">
      <alignment wrapText="1"/>
    </xf>
    <xf numFmtId="0" fontId="8" fillId="0" borderId="4" xfId="0" applyFont="1" applyBorder="1" applyAlignment="1">
      <alignment wrapText="1"/>
    </xf>
    <xf numFmtId="0" fontId="8" fillId="0" borderId="0" xfId="0" applyFont="1" applyAlignment="1">
      <alignment horizontal="left" wrapText="1"/>
    </xf>
    <xf numFmtId="0" fontId="10" fillId="0" borderId="3" xfId="0" applyFont="1" applyBorder="1" applyAlignment="1">
      <alignment wrapText="1"/>
    </xf>
    <xf numFmtId="0" fontId="8" fillId="0" borderId="2" xfId="0" applyFont="1" applyBorder="1" applyAlignment="1">
      <alignment wrapText="1"/>
    </xf>
    <xf numFmtId="165" fontId="8" fillId="0" borderId="2" xfId="0" applyNumberFormat="1" applyFont="1" applyBorder="1" applyAlignment="1">
      <alignment wrapText="1"/>
    </xf>
    <xf numFmtId="0" fontId="8" fillId="4" borderId="0" xfId="0" applyFont="1" applyFill="1" applyAlignment="1">
      <alignment wrapText="1"/>
    </xf>
    <xf numFmtId="0" fontId="10" fillId="4" borderId="0" xfId="0" applyFont="1" applyFill="1" applyAlignment="1">
      <alignment wrapText="1"/>
    </xf>
    <xf numFmtId="0" fontId="10" fillId="4" borderId="0" xfId="0" applyFont="1" applyFill="1" applyAlignment="1">
      <alignment horizontal="left" wrapText="1"/>
    </xf>
    <xf numFmtId="0" fontId="10" fillId="0" borderId="2" xfId="0" applyFont="1" applyBorder="1" applyAlignment="1">
      <alignment horizontal="left" wrapText="1"/>
    </xf>
    <xf numFmtId="0" fontId="10" fillId="0" borderId="5" xfId="0" applyFont="1" applyBorder="1" applyAlignment="1">
      <alignment horizontal="left" wrapText="1"/>
    </xf>
    <xf numFmtId="0" fontId="8" fillId="0" borderId="5" xfId="0" applyFont="1" applyBorder="1" applyAlignment="1">
      <alignment wrapText="1"/>
    </xf>
    <xf numFmtId="166" fontId="10" fillId="2" borderId="1" xfId="0" applyNumberFormat="1" applyFont="1" applyFill="1" applyBorder="1" applyAlignment="1">
      <alignment wrapText="1"/>
    </xf>
    <xf numFmtId="0" fontId="10" fillId="0" borderId="2" xfId="0" applyFont="1" applyBorder="1" applyAlignment="1">
      <alignment horizontal="left" wrapText="1" indent="2"/>
    </xf>
    <xf numFmtId="0" fontId="11" fillId="0" borderId="5" xfId="0" applyFont="1" applyBorder="1" applyAlignment="1">
      <alignment wrapText="1"/>
    </xf>
    <xf numFmtId="169" fontId="10" fillId="0" borderId="0" xfId="0" applyNumberFormat="1" applyFont="1" applyAlignment="1">
      <alignment wrapText="1"/>
    </xf>
    <xf numFmtId="0" fontId="8" fillId="0" borderId="2" xfId="0" applyFont="1" applyBorder="1" applyAlignment="1">
      <alignment horizontal="left" wrapText="1"/>
    </xf>
    <xf numFmtId="164" fontId="8" fillId="4" borderId="0" xfId="0" applyNumberFormat="1" applyFont="1" applyFill="1" applyAlignment="1">
      <alignment wrapText="1"/>
    </xf>
    <xf numFmtId="0" fontId="11" fillId="0" borderId="0" xfId="0" applyFont="1" applyAlignment="1">
      <alignment horizontal="left" wrapText="1"/>
    </xf>
    <xf numFmtId="0" fontId="8" fillId="2" borderId="2" xfId="0" applyFont="1" applyFill="1" applyBorder="1" applyAlignment="1">
      <alignment wrapText="1"/>
    </xf>
    <xf numFmtId="165" fontId="8" fillId="2" borderId="2" xfId="0" applyNumberFormat="1" applyFont="1" applyFill="1" applyBorder="1" applyAlignment="1">
      <alignment wrapText="1"/>
    </xf>
    <xf numFmtId="0" fontId="11" fillId="0" borderId="0" xfId="0" applyFont="1" applyAlignment="1">
      <alignment wrapText="1" indent="2"/>
    </xf>
    <xf numFmtId="170" fontId="11" fillId="0" borderId="0" xfId="0" applyNumberFormat="1" applyFont="1" applyAlignment="1">
      <alignment wrapText="1"/>
    </xf>
    <xf numFmtId="0" fontId="10" fillId="2" borderId="0" xfId="0" applyFont="1" applyFill="1" applyAlignment="1">
      <alignment horizontal="left" wrapText="1" indent="1"/>
    </xf>
    <xf numFmtId="171" fontId="10" fillId="0" borderId="0" xfId="0" applyNumberFormat="1" applyFont="1" applyAlignment="1">
      <alignment wrapText="1"/>
    </xf>
    <xf numFmtId="172" fontId="10" fillId="0" borderId="0" xfId="0" applyNumberFormat="1" applyFont="1" applyAlignment="1">
      <alignment wrapText="1"/>
    </xf>
    <xf numFmtId="173" fontId="10" fillId="0" borderId="0" xfId="0" applyNumberFormat="1" applyFont="1" applyAlignment="1">
      <alignment wrapText="1"/>
    </xf>
    <xf numFmtId="172" fontId="10" fillId="0" borderId="1" xfId="0" applyNumberFormat="1" applyFont="1" applyBorder="1" applyAlignment="1">
      <alignment wrapText="1"/>
    </xf>
    <xf numFmtId="0" fontId="8" fillId="0" borderId="3" xfId="0" applyFont="1" applyBorder="1" applyAlignment="1">
      <alignment wrapText="1"/>
    </xf>
    <xf numFmtId="173" fontId="8" fillId="0" borderId="4" xfId="0" applyNumberFormat="1" applyFont="1" applyBorder="1" applyAlignment="1">
      <alignment wrapText="1"/>
    </xf>
    <xf numFmtId="170" fontId="10" fillId="0" borderId="6" xfId="0" applyNumberFormat="1" applyFont="1" applyBorder="1" applyAlignment="1">
      <alignment wrapText="1"/>
    </xf>
    <xf numFmtId="0" fontId="8" fillId="0" borderId="4" xfId="0" applyFont="1" applyBorder="1" applyAlignment="1">
      <alignment horizontal="left" wrapText="1"/>
    </xf>
    <xf numFmtId="0" fontId="12" fillId="3" borderId="0" xfId="0" applyFont="1" applyFill="1" applyAlignment="1">
      <alignment wrapText="1"/>
    </xf>
    <xf numFmtId="0" fontId="13" fillId="4" borderId="0" xfId="0" applyFont="1" applyFill="1" applyAlignment="1">
      <alignment wrapText="1"/>
    </xf>
    <xf numFmtId="0" fontId="10" fillId="0" borderId="5" xfId="0" applyFont="1" applyBorder="1" applyAlignment="1">
      <alignment horizontal="left" wrapText="1" indent="2"/>
    </xf>
    <xf numFmtId="0" fontId="10" fillId="5" borderId="0" xfId="0" applyFont="1" applyFill="1" applyAlignment="1">
      <alignment wrapText="1"/>
    </xf>
    <xf numFmtId="174" fontId="10" fillId="0" borderId="0" xfId="0" applyNumberFormat="1" applyFont="1" applyAlignment="1">
      <alignment wrapText="1"/>
    </xf>
    <xf numFmtId="175" fontId="10" fillId="0" borderId="0" xfId="0" applyNumberFormat="1" applyFont="1" applyAlignment="1">
      <alignment wrapText="1"/>
    </xf>
    <xf numFmtId="176" fontId="10" fillId="0" borderId="0" xfId="0" applyNumberFormat="1" applyFont="1" applyAlignment="1">
      <alignment wrapText="1"/>
    </xf>
    <xf numFmtId="177" fontId="10" fillId="0" borderId="0" xfId="0" applyNumberFormat="1" applyFont="1" applyAlignment="1">
      <alignment wrapText="1"/>
    </xf>
    <xf numFmtId="0" fontId="11" fillId="0" borderId="0" xfId="0" applyFont="1" applyAlignment="1">
      <alignment horizontal="left" vertical="top" wrapText="1"/>
    </xf>
    <xf numFmtId="178" fontId="10" fillId="0" borderId="0" xfId="0" applyNumberFormat="1" applyFont="1" applyAlignment="1">
      <alignment wrapText="1"/>
    </xf>
    <xf numFmtId="178" fontId="10" fillId="0" borderId="1" xfId="0" applyNumberFormat="1" applyFont="1" applyBorder="1" applyAlignment="1">
      <alignment wrapText="1"/>
    </xf>
    <xf numFmtId="178" fontId="8" fillId="0" borderId="4"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10" fillId="0" borderId="4" xfId="0" applyFont="1" applyBorder="1" applyAlignment="1">
      <alignment wrapText="1"/>
    </xf>
    <xf numFmtId="165" fontId="10" fillId="0" borderId="4" xfId="0" applyNumberFormat="1" applyFont="1" applyBorder="1" applyAlignment="1">
      <alignment wrapText="1"/>
    </xf>
    <xf numFmtId="0" fontId="8" fillId="0" borderId="5" xfId="0" applyFont="1" applyBorder="1" applyAlignment="1">
      <alignment horizontal="left" wrapText="1"/>
    </xf>
    <xf numFmtId="0" fontId="10" fillId="4" borderId="1" xfId="0" applyFont="1" applyFill="1" applyBorder="1" applyAlignment="1">
      <alignment wrapText="1"/>
    </xf>
    <xf numFmtId="0" fontId="10" fillId="4" borderId="4" xfId="0" applyFont="1" applyFill="1" applyBorder="1" applyAlignment="1">
      <alignment wrapText="1"/>
    </xf>
    <xf numFmtId="0" fontId="14" fillId="0" borderId="5" xfId="0" applyFont="1" applyBorder="1" applyAlignment="1">
      <alignment horizontal="left" wrapText="1" indent="1"/>
    </xf>
    <xf numFmtId="0" fontId="10" fillId="4" borderId="5" xfId="0" applyFont="1" applyFill="1" applyBorder="1" applyAlignment="1">
      <alignment wrapText="1"/>
    </xf>
    <xf numFmtId="0" fontId="10" fillId="0" borderId="0" xfId="0" applyFont="1" applyAlignment="1">
      <alignment vertical="top" wrapText="1"/>
    </xf>
    <xf numFmtId="0" fontId="17" fillId="0" borderId="0" xfId="0" applyFont="1" applyAlignment="1">
      <alignment horizontal="left" wrapText="1" indent="1"/>
    </xf>
    <xf numFmtId="0" fontId="17" fillId="0" borderId="0" xfId="0" applyFont="1" applyAlignment="1">
      <alignment vertical="top" wrapText="1"/>
    </xf>
    <xf numFmtId="0" fontId="18" fillId="0" borderId="0" xfId="0" applyFont="1" applyAlignment="1">
      <alignment horizontal="left" wrapText="1" indent="2"/>
    </xf>
    <xf numFmtId="0" fontId="17" fillId="0" borderId="0" xfId="0" applyFont="1" applyAlignment="1">
      <alignment horizontal="left" wrapText="1"/>
    </xf>
    <xf numFmtId="166" fontId="10" fillId="0" borderId="0" xfId="0" applyNumberFormat="1" applyFont="1" applyAlignment="1">
      <alignment horizontal="right" wrapText="1"/>
    </xf>
    <xf numFmtId="0" fontId="17" fillId="0" borderId="1" xfId="0" applyFont="1" applyBorder="1" applyAlignment="1">
      <alignment horizontal="left" wrapText="1" indent="1"/>
    </xf>
    <xf numFmtId="0" fontId="8" fillId="0" borderId="7" xfId="0" applyFont="1" applyBorder="1" applyAlignment="1">
      <alignment horizontal="left" wrapText="1" indent="1"/>
    </xf>
    <xf numFmtId="0" fontId="9" fillId="3" borderId="1" xfId="0" applyFont="1" applyFill="1" applyBorder="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3"/>
  <sheetViews>
    <sheetView zoomScale="80" zoomScaleNormal="80" workbookViewId="0">
      <pane xSplit="1" ySplit="2" topLeftCell="S124" activePane="bottomRight" state="frozen"/>
      <selection pane="topRight"/>
      <selection pane="bottomLeft"/>
      <selection pane="bottomRight" activeCell="A83" sqref="A83"/>
    </sheetView>
  </sheetViews>
  <sheetFormatPr defaultColWidth="13.08984375" defaultRowHeight="12.5" x14ac:dyDescent="0.25"/>
  <cols>
    <col min="1" max="1" width="46.26953125" customWidth="1"/>
    <col min="2" max="19" width="14.81640625" customWidth="1"/>
    <col min="20" max="20" width="0.81640625" customWidth="1"/>
    <col min="21" max="21" width="14.81640625" customWidth="1"/>
    <col min="22" max="25" width="18.54296875" customWidth="1"/>
    <col min="26" max="26" width="0.81640625" customWidth="1"/>
  </cols>
  <sheetData>
    <row r="1" spans="1:26" ht="35.75" customHeight="1" x14ac:dyDescent="0.45">
      <c r="A1" s="2" t="s">
        <v>0</v>
      </c>
      <c r="T1" s="46"/>
      <c r="Z1" s="46"/>
    </row>
    <row r="2" spans="1:26" ht="15.7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6"/>
      <c r="U2" s="5">
        <v>2022</v>
      </c>
      <c r="V2" s="5">
        <v>2023</v>
      </c>
      <c r="W2" s="5">
        <v>2024</v>
      </c>
      <c r="X2" s="5">
        <v>2025</v>
      </c>
      <c r="Y2" s="4" t="s">
        <v>20</v>
      </c>
      <c r="Z2" s="46"/>
    </row>
    <row r="3" spans="1:26" ht="14.15" customHeight="1" x14ac:dyDescent="0.35">
      <c r="R3" s="4"/>
      <c r="T3" s="46"/>
      <c r="Z3" s="46"/>
    </row>
    <row r="4" spans="1:26" ht="15.75" customHeight="1" x14ac:dyDescent="0.35">
      <c r="A4" s="6" t="s">
        <v>21</v>
      </c>
      <c r="B4" s="7"/>
      <c r="C4" s="7"/>
      <c r="D4" s="7"/>
      <c r="E4" s="7"/>
      <c r="F4" s="7"/>
      <c r="G4" s="7"/>
      <c r="H4" s="7"/>
      <c r="I4" s="7"/>
      <c r="J4" s="7"/>
      <c r="K4" s="7"/>
      <c r="L4" s="7"/>
      <c r="M4" s="7"/>
      <c r="N4" s="7"/>
      <c r="O4" s="7"/>
      <c r="P4" s="7"/>
      <c r="Q4" s="7"/>
      <c r="R4" s="7"/>
      <c r="S4" s="7"/>
      <c r="T4" s="47"/>
      <c r="U4" s="7"/>
      <c r="V4" s="7"/>
      <c r="W4" s="7"/>
      <c r="X4" s="7"/>
      <c r="Y4" s="7"/>
      <c r="Z4" s="47"/>
    </row>
    <row r="5" spans="1:26" ht="15" customHeight="1" x14ac:dyDescent="0.35">
      <c r="A5" s="8" t="s">
        <v>22</v>
      </c>
      <c r="B5" s="9">
        <v>199132000</v>
      </c>
      <c r="C5" s="9">
        <v>206872000</v>
      </c>
      <c r="D5" s="9">
        <v>204096000</v>
      </c>
      <c r="E5" s="9">
        <v>217726000</v>
      </c>
      <c r="F5" s="9">
        <v>215280000</v>
      </c>
      <c r="G5" s="9">
        <v>208840000</v>
      </c>
      <c r="H5" s="9">
        <v>233248000</v>
      </c>
      <c r="I5" s="9">
        <v>217219000</v>
      </c>
      <c r="J5" s="9">
        <v>214315000</v>
      </c>
      <c r="K5" s="9">
        <v>220053000</v>
      </c>
      <c r="L5" s="9">
        <v>250588000</v>
      </c>
      <c r="M5" s="9">
        <v>250306000</v>
      </c>
      <c r="N5" s="9">
        <v>242620000</v>
      </c>
      <c r="O5" s="9">
        <v>266990000</v>
      </c>
      <c r="P5" s="9">
        <v>260094000</v>
      </c>
      <c r="Q5" s="9">
        <v>220221000</v>
      </c>
      <c r="R5" s="9">
        <v>199170000</v>
      </c>
      <c r="S5" s="9">
        <v>221801000</v>
      </c>
      <c r="T5" s="47"/>
      <c r="U5" s="9">
        <v>827826000</v>
      </c>
      <c r="V5" s="10">
        <v>874587000</v>
      </c>
      <c r="W5" s="10">
        <v>935262000</v>
      </c>
      <c r="X5" s="10">
        <v>989925000</v>
      </c>
      <c r="Y5" s="10">
        <f>SUM(P5:S5)</f>
        <v>901286000</v>
      </c>
      <c r="Z5" s="47"/>
    </row>
    <row r="6" spans="1:26" ht="14.15" customHeight="1" x14ac:dyDescent="0.35">
      <c r="R6" s="11"/>
      <c r="T6" s="47"/>
      <c r="Z6" s="47"/>
    </row>
    <row r="7" spans="1:26" ht="14.15" customHeight="1" x14ac:dyDescent="0.35">
      <c r="A7" s="11" t="s">
        <v>23</v>
      </c>
      <c r="R7" s="11"/>
      <c r="T7" s="47"/>
      <c r="Z7" s="47"/>
    </row>
    <row r="8" spans="1:26" ht="14.15" customHeight="1" x14ac:dyDescent="0.35">
      <c r="A8" s="12" t="s">
        <v>24</v>
      </c>
      <c r="B8" s="13">
        <v>69451000</v>
      </c>
      <c r="C8" s="13">
        <v>77019000</v>
      </c>
      <c r="D8" s="13">
        <v>79911000</v>
      </c>
      <c r="E8" s="13">
        <v>87925000</v>
      </c>
      <c r="F8" s="13">
        <v>78163000</v>
      </c>
      <c r="G8" s="13">
        <v>84416000</v>
      </c>
      <c r="H8" s="13">
        <v>94219000</v>
      </c>
      <c r="I8" s="13">
        <v>95832000</v>
      </c>
      <c r="J8" s="13">
        <v>88204000</v>
      </c>
      <c r="K8" s="13">
        <v>91254000</v>
      </c>
      <c r="L8" s="13">
        <v>104405000</v>
      </c>
      <c r="M8" s="13">
        <v>112434000</v>
      </c>
      <c r="N8" s="13">
        <v>100888000</v>
      </c>
      <c r="O8" s="13">
        <v>105994000</v>
      </c>
      <c r="P8" s="13">
        <v>102558000</v>
      </c>
      <c r="Q8" s="13">
        <v>97406000</v>
      </c>
      <c r="R8" s="13">
        <v>94788000</v>
      </c>
      <c r="S8" s="13">
        <v>93787000</v>
      </c>
      <c r="T8" s="47"/>
      <c r="U8" s="13">
        <v>314306000</v>
      </c>
      <c r="V8" s="13">
        <v>352630000</v>
      </c>
      <c r="W8" s="13">
        <v>396297000</v>
      </c>
      <c r="X8" s="13">
        <v>406846000</v>
      </c>
      <c r="Y8" s="13">
        <f t="shared" ref="Y8:Y20" si="0">SUM(P8:S8)</f>
        <v>388539000</v>
      </c>
      <c r="Z8" s="47"/>
    </row>
    <row r="9" spans="1:26" ht="14.15" customHeight="1" x14ac:dyDescent="0.35">
      <c r="A9" s="12" t="s">
        <v>25</v>
      </c>
      <c r="B9" s="13">
        <v>53329000</v>
      </c>
      <c r="C9" s="13">
        <v>54229000</v>
      </c>
      <c r="D9" s="13">
        <v>47777000</v>
      </c>
      <c r="E9" s="13">
        <v>47819000</v>
      </c>
      <c r="F9" s="13">
        <v>47527000</v>
      </c>
      <c r="G9" s="13">
        <v>48392000</v>
      </c>
      <c r="H9" s="13">
        <v>56165000</v>
      </c>
      <c r="I9" s="13">
        <v>62665000</v>
      </c>
      <c r="J9" s="13">
        <v>56236000</v>
      </c>
      <c r="K9" s="13">
        <v>51881000</v>
      </c>
      <c r="L9" s="13">
        <v>55403000</v>
      </c>
      <c r="M9" s="13">
        <v>59184000</v>
      </c>
      <c r="N9" s="13">
        <v>53359000</v>
      </c>
      <c r="O9" s="13">
        <v>57077000</v>
      </c>
      <c r="P9" s="13">
        <v>59358000</v>
      </c>
      <c r="Q9" s="13">
        <v>51183000</v>
      </c>
      <c r="R9" s="13">
        <v>48346000</v>
      </c>
      <c r="S9" s="13">
        <v>48008000</v>
      </c>
      <c r="T9" s="47"/>
      <c r="U9" s="13">
        <v>203154000</v>
      </c>
      <c r="V9" s="13">
        <v>214749000</v>
      </c>
      <c r="W9" s="13">
        <v>222704000</v>
      </c>
      <c r="X9" s="13">
        <v>220977000</v>
      </c>
      <c r="Y9" s="13">
        <f t="shared" si="0"/>
        <v>206895000</v>
      </c>
      <c r="Z9" s="47"/>
    </row>
    <row r="10" spans="1:26" ht="14.15" customHeight="1" x14ac:dyDescent="0.35">
      <c r="A10" s="12" t="s">
        <v>26</v>
      </c>
      <c r="B10" s="13">
        <v>13626000</v>
      </c>
      <c r="C10" s="13">
        <v>17162000</v>
      </c>
      <c r="D10" s="13">
        <v>17534000</v>
      </c>
      <c r="E10" s="13">
        <v>17112000</v>
      </c>
      <c r="F10" s="13">
        <v>15406000</v>
      </c>
      <c r="G10" s="13">
        <v>29218000</v>
      </c>
      <c r="H10" s="13">
        <v>28098000</v>
      </c>
      <c r="I10" s="13">
        <v>23440000</v>
      </c>
      <c r="J10" s="13">
        <v>21051000</v>
      </c>
      <c r="K10" s="13">
        <v>19859000</v>
      </c>
      <c r="L10" s="13">
        <v>28610000</v>
      </c>
      <c r="M10" s="13">
        <v>18897000</v>
      </c>
      <c r="N10" s="13">
        <v>19865000</v>
      </c>
      <c r="O10" s="13">
        <v>20754000</v>
      </c>
      <c r="P10" s="13">
        <v>22374000</v>
      </c>
      <c r="Q10" s="13">
        <v>26040000</v>
      </c>
      <c r="R10" s="13">
        <v>19405000</v>
      </c>
      <c r="S10" s="13">
        <v>17574000</v>
      </c>
      <c r="T10" s="47"/>
      <c r="U10" s="13">
        <v>65434000</v>
      </c>
      <c r="V10" s="13">
        <v>96162000</v>
      </c>
      <c r="W10" s="13">
        <v>88417000</v>
      </c>
      <c r="X10" s="13">
        <v>89033000</v>
      </c>
      <c r="Y10" s="13">
        <f t="shared" si="0"/>
        <v>85393000</v>
      </c>
      <c r="Z10" s="47"/>
    </row>
    <row r="11" spans="1:26" ht="14.15" customHeight="1" x14ac:dyDescent="0.35">
      <c r="A11" s="12" t="s">
        <v>27</v>
      </c>
      <c r="B11" s="13">
        <v>30808000</v>
      </c>
      <c r="C11" s="13">
        <v>33088000</v>
      </c>
      <c r="D11" s="13">
        <v>30189000</v>
      </c>
      <c r="E11" s="13">
        <v>38559000</v>
      </c>
      <c r="F11" s="13">
        <v>33815000</v>
      </c>
      <c r="G11" s="13">
        <v>38099000</v>
      </c>
      <c r="H11" s="13">
        <v>37574000</v>
      </c>
      <c r="I11" s="13">
        <v>33158000</v>
      </c>
      <c r="J11" s="13">
        <v>32078000</v>
      </c>
      <c r="K11" s="13">
        <v>36393000</v>
      </c>
      <c r="L11" s="13">
        <v>44021000</v>
      </c>
      <c r="M11" s="13">
        <v>46644000</v>
      </c>
      <c r="N11" s="13">
        <v>58307000</v>
      </c>
      <c r="O11" s="13">
        <v>48434000</v>
      </c>
      <c r="P11" s="13">
        <v>43313000</v>
      </c>
      <c r="Q11" s="13">
        <v>47956000</v>
      </c>
      <c r="R11" s="13">
        <v>67585000</v>
      </c>
      <c r="S11" s="13">
        <v>43930000</v>
      </c>
      <c r="T11" s="47"/>
      <c r="U11" s="13">
        <v>132644000</v>
      </c>
      <c r="V11" s="13">
        <v>142646000</v>
      </c>
      <c r="W11" s="13">
        <v>159136000</v>
      </c>
      <c r="X11" s="13">
        <v>198010000</v>
      </c>
      <c r="Y11" s="13">
        <f t="shared" si="0"/>
        <v>202784000</v>
      </c>
      <c r="Z11" s="47"/>
    </row>
    <row r="12" spans="1:26" ht="14.15" customHeight="1" x14ac:dyDescent="0.35">
      <c r="A12" s="14" t="s">
        <v>28</v>
      </c>
      <c r="B12" s="15">
        <v>0</v>
      </c>
      <c r="C12" s="15">
        <v>0</v>
      </c>
      <c r="D12" s="15">
        <v>0</v>
      </c>
      <c r="E12" s="15">
        <v>18664000</v>
      </c>
      <c r="F12" s="15">
        <v>0</v>
      </c>
      <c r="G12" s="15">
        <v>0</v>
      </c>
      <c r="H12" s="15">
        <v>0</v>
      </c>
      <c r="I12" s="15">
        <v>0</v>
      </c>
      <c r="J12" s="15">
        <v>0</v>
      </c>
      <c r="K12" s="15">
        <v>0</v>
      </c>
      <c r="L12" s="15">
        <v>0</v>
      </c>
      <c r="M12" s="15">
        <v>0</v>
      </c>
      <c r="N12" s="15">
        <v>0</v>
      </c>
      <c r="O12" s="15">
        <v>0</v>
      </c>
      <c r="P12" s="15">
        <v>0</v>
      </c>
      <c r="Q12" s="15">
        <v>0</v>
      </c>
      <c r="R12" s="15">
        <v>0</v>
      </c>
      <c r="S12" s="15">
        <v>173738000</v>
      </c>
      <c r="T12" s="47"/>
      <c r="U12" s="15">
        <v>18664000</v>
      </c>
      <c r="V12" s="15">
        <v>0</v>
      </c>
      <c r="W12" s="15">
        <v>0</v>
      </c>
      <c r="X12" s="15">
        <v>0</v>
      </c>
      <c r="Y12" s="15">
        <f t="shared" si="0"/>
        <v>173738000</v>
      </c>
      <c r="Z12" s="47"/>
    </row>
    <row r="13" spans="1:26" ht="14.15" customHeight="1" x14ac:dyDescent="0.35">
      <c r="A13" s="16" t="s">
        <v>29</v>
      </c>
      <c r="B13" s="17">
        <v>167214000</v>
      </c>
      <c r="C13" s="17">
        <v>181498000</v>
      </c>
      <c r="D13" s="17">
        <v>175411000</v>
      </c>
      <c r="E13" s="17">
        <v>210079000</v>
      </c>
      <c r="F13" s="17">
        <v>174911000</v>
      </c>
      <c r="G13" s="17">
        <v>200125000</v>
      </c>
      <c r="H13" s="17">
        <v>216056000</v>
      </c>
      <c r="I13" s="17">
        <v>215095000</v>
      </c>
      <c r="J13" s="17">
        <v>197569000</v>
      </c>
      <c r="K13" s="17">
        <v>199387000</v>
      </c>
      <c r="L13" s="17">
        <v>232439000</v>
      </c>
      <c r="M13" s="17">
        <v>237159000</v>
      </c>
      <c r="N13" s="17">
        <v>232419000</v>
      </c>
      <c r="O13" s="17">
        <v>232259000</v>
      </c>
      <c r="P13" s="17">
        <v>227603000</v>
      </c>
      <c r="Q13" s="17">
        <v>222585000</v>
      </c>
      <c r="R13" s="17">
        <v>230124000</v>
      </c>
      <c r="S13" s="17">
        <v>377037000</v>
      </c>
      <c r="T13" s="47"/>
      <c r="U13" s="17">
        <v>734202000</v>
      </c>
      <c r="V13" s="17">
        <v>806187000</v>
      </c>
      <c r="W13" s="17">
        <v>866554000</v>
      </c>
      <c r="X13" s="17">
        <v>914866000</v>
      </c>
      <c r="Y13" s="17">
        <f t="shared" si="0"/>
        <v>1057349000</v>
      </c>
      <c r="Z13" s="47"/>
    </row>
    <row r="14" spans="1:26" ht="14.15" customHeight="1" x14ac:dyDescent="0.35">
      <c r="A14" s="18" t="s">
        <v>30</v>
      </c>
      <c r="B14" s="10">
        <v>31918000</v>
      </c>
      <c r="C14" s="10">
        <v>25374000</v>
      </c>
      <c r="D14" s="10">
        <v>28685000</v>
      </c>
      <c r="E14" s="10">
        <v>7647000</v>
      </c>
      <c r="F14" s="10">
        <v>40369000</v>
      </c>
      <c r="G14" s="10">
        <v>8715000</v>
      </c>
      <c r="H14" s="10">
        <v>17192000</v>
      </c>
      <c r="I14" s="10">
        <v>2124000</v>
      </c>
      <c r="J14" s="10">
        <v>16746000</v>
      </c>
      <c r="K14" s="10">
        <v>20666000</v>
      </c>
      <c r="L14" s="10">
        <v>18149000</v>
      </c>
      <c r="M14" s="10">
        <v>13147000</v>
      </c>
      <c r="N14" s="10">
        <v>10201000</v>
      </c>
      <c r="O14" s="10">
        <v>34731000</v>
      </c>
      <c r="P14" s="10">
        <v>32491000</v>
      </c>
      <c r="Q14" s="10">
        <v>-2364000</v>
      </c>
      <c r="R14" s="10">
        <v>-30954000</v>
      </c>
      <c r="S14" s="10">
        <v>-155236000</v>
      </c>
      <c r="T14" s="47"/>
      <c r="U14" s="10">
        <v>93624000</v>
      </c>
      <c r="V14" s="10">
        <v>68400000</v>
      </c>
      <c r="W14" s="10">
        <v>68708000</v>
      </c>
      <c r="X14" s="10">
        <v>75059000</v>
      </c>
      <c r="Y14" s="10">
        <f t="shared" si="0"/>
        <v>-156063000</v>
      </c>
      <c r="Z14" s="47"/>
    </row>
    <row r="15" spans="1:26" ht="14.15" customHeight="1" x14ac:dyDescent="0.35">
      <c r="A15" s="12" t="s">
        <v>31</v>
      </c>
      <c r="B15" s="13">
        <v>0</v>
      </c>
      <c r="C15" s="13">
        <v>0</v>
      </c>
      <c r="D15" s="13">
        <v>0</v>
      </c>
      <c r="E15" s="13">
        <v>0</v>
      </c>
      <c r="F15" s="13">
        <v>0</v>
      </c>
      <c r="G15" s="98">
        <v>41940000</v>
      </c>
      <c r="H15" s="98">
        <v>9864000</v>
      </c>
      <c r="I15" s="98">
        <v>-1543000</v>
      </c>
      <c r="J15" s="98">
        <v>0</v>
      </c>
      <c r="K15" s="98">
        <v>0</v>
      </c>
      <c r="L15" s="98">
        <v>0</v>
      </c>
      <c r="M15" s="98">
        <v>0</v>
      </c>
      <c r="N15" s="98">
        <v>0</v>
      </c>
      <c r="O15" s="98">
        <v>0</v>
      </c>
      <c r="P15" s="98">
        <v>0</v>
      </c>
      <c r="Q15" s="98">
        <v>0</v>
      </c>
      <c r="R15" s="98">
        <v>0</v>
      </c>
      <c r="S15" s="98">
        <v>0</v>
      </c>
      <c r="T15" s="47"/>
      <c r="U15" s="13">
        <v>0</v>
      </c>
      <c r="V15" s="13">
        <v>50261000</v>
      </c>
      <c r="W15" s="13">
        <v>0</v>
      </c>
      <c r="X15" s="13">
        <v>0</v>
      </c>
      <c r="Y15" s="13">
        <f t="shared" si="0"/>
        <v>0</v>
      </c>
      <c r="Z15" s="47"/>
    </row>
    <row r="16" spans="1:26" ht="14.15" customHeight="1" x14ac:dyDescent="0.35">
      <c r="A16" s="20" t="s">
        <v>33</v>
      </c>
      <c r="B16" s="13">
        <v>0</v>
      </c>
      <c r="C16" s="13">
        <v>-205000</v>
      </c>
      <c r="D16" s="13">
        <v>-439000</v>
      </c>
      <c r="E16" s="13">
        <v>-692000</v>
      </c>
      <c r="F16" s="13">
        <v>-231000</v>
      </c>
      <c r="G16" s="13">
        <v>-493000</v>
      </c>
      <c r="H16" s="13">
        <v>-562000</v>
      </c>
      <c r="I16" s="13">
        <v>-571000</v>
      </c>
      <c r="J16" s="13">
        <v>-562000</v>
      </c>
      <c r="K16" s="13">
        <v>-561000</v>
      </c>
      <c r="L16" s="13">
        <v>-4451000</v>
      </c>
      <c r="M16" s="13">
        <v>-4987000</v>
      </c>
      <c r="N16" s="13">
        <v>-4298000</v>
      </c>
      <c r="O16" s="13">
        <v>-4224000</v>
      </c>
      <c r="P16" s="13">
        <v>-4226000</v>
      </c>
      <c r="Q16" s="13">
        <v>-4078000</v>
      </c>
      <c r="R16" s="13">
        <v>-3760000</v>
      </c>
      <c r="S16" s="13">
        <v>-3833000</v>
      </c>
      <c r="T16" s="47"/>
      <c r="U16" s="13">
        <v>-1336000</v>
      </c>
      <c r="V16" s="13">
        <v>-1857000</v>
      </c>
      <c r="W16" s="13">
        <v>-10561000</v>
      </c>
      <c r="X16" s="13">
        <v>-16826000</v>
      </c>
      <c r="Y16" s="13">
        <f t="shared" si="0"/>
        <v>-15897000</v>
      </c>
      <c r="Z16" s="47"/>
    </row>
    <row r="17" spans="1:26" ht="14.15" customHeight="1" x14ac:dyDescent="0.35">
      <c r="A17" s="21" t="s">
        <v>34</v>
      </c>
      <c r="B17" s="15">
        <v>758000</v>
      </c>
      <c r="C17" s="15">
        <v>-2456000</v>
      </c>
      <c r="D17" s="15">
        <v>-1107000</v>
      </c>
      <c r="E17" s="15">
        <v>1554000</v>
      </c>
      <c r="F17" s="15">
        <v>1276000</v>
      </c>
      <c r="G17" s="15">
        <v>1219000</v>
      </c>
      <c r="H17" s="15">
        <v>1119000</v>
      </c>
      <c r="I17" s="15">
        <v>2050000</v>
      </c>
      <c r="J17" s="15">
        <v>4206000</v>
      </c>
      <c r="K17" s="15">
        <v>-3545000</v>
      </c>
      <c r="L17" s="15">
        <v>3829000</v>
      </c>
      <c r="M17" s="15">
        <v>-89000</v>
      </c>
      <c r="N17" s="15">
        <v>14515000</v>
      </c>
      <c r="O17" s="15">
        <v>12624000</v>
      </c>
      <c r="P17" s="15">
        <v>3138000</v>
      </c>
      <c r="Q17" s="15">
        <v>-13179000</v>
      </c>
      <c r="R17" s="15">
        <v>-14661000</v>
      </c>
      <c r="S17" s="15">
        <v>-1862000</v>
      </c>
      <c r="T17" s="47"/>
      <c r="U17" s="15">
        <v>-1251000</v>
      </c>
      <c r="V17" s="15">
        <v>5664000</v>
      </c>
      <c r="W17" s="15">
        <v>4401000</v>
      </c>
      <c r="X17" s="15">
        <v>17098000</v>
      </c>
      <c r="Y17" s="15">
        <f t="shared" si="0"/>
        <v>-26564000</v>
      </c>
      <c r="Z17" s="47"/>
    </row>
    <row r="18" spans="1:26" ht="14.15" customHeight="1" x14ac:dyDescent="0.35">
      <c r="A18" s="18" t="s">
        <v>35</v>
      </c>
      <c r="B18" s="10">
        <v>32676000</v>
      </c>
      <c r="C18" s="10">
        <v>22713000</v>
      </c>
      <c r="D18" s="10">
        <v>27139000</v>
      </c>
      <c r="E18" s="10">
        <v>8509000</v>
      </c>
      <c r="F18" s="10">
        <v>41414000</v>
      </c>
      <c r="G18" s="10">
        <v>51381000</v>
      </c>
      <c r="H18" s="10">
        <v>27613000</v>
      </c>
      <c r="I18" s="10">
        <v>2060000</v>
      </c>
      <c r="J18" s="10">
        <v>20390000</v>
      </c>
      <c r="K18" s="10">
        <v>16560000</v>
      </c>
      <c r="L18" s="10">
        <v>17527000</v>
      </c>
      <c r="M18" s="10">
        <v>8071000</v>
      </c>
      <c r="N18" s="10">
        <v>20418000</v>
      </c>
      <c r="O18" s="10">
        <v>43131000</v>
      </c>
      <c r="P18" s="10">
        <v>31403000</v>
      </c>
      <c r="Q18" s="10">
        <v>-19621000</v>
      </c>
      <c r="R18" s="10">
        <v>-49375000</v>
      </c>
      <c r="S18" s="10">
        <v>-160931000</v>
      </c>
      <c r="T18" s="47"/>
      <c r="U18" s="10">
        <v>91037000</v>
      </c>
      <c r="V18" s="10">
        <v>122468000</v>
      </c>
      <c r="W18" s="10">
        <v>62548000</v>
      </c>
      <c r="X18" s="10">
        <v>75331000</v>
      </c>
      <c r="Y18" s="10">
        <f t="shared" si="0"/>
        <v>-198524000</v>
      </c>
      <c r="Z18" s="47"/>
    </row>
    <row r="19" spans="1:26" ht="14.15" customHeight="1" x14ac:dyDescent="0.35">
      <c r="A19" s="22" t="s">
        <v>36</v>
      </c>
      <c r="B19" s="15">
        <v>6104000</v>
      </c>
      <c r="C19" s="15">
        <v>3268000</v>
      </c>
      <c r="D19" s="15">
        <v>4099000</v>
      </c>
      <c r="E19" s="15">
        <v>1463000</v>
      </c>
      <c r="F19" s="15">
        <v>8571000</v>
      </c>
      <c r="G19" s="15">
        <v>1368000</v>
      </c>
      <c r="H19" s="15">
        <v>-806000</v>
      </c>
      <c r="I19" s="15">
        <v>3066000</v>
      </c>
      <c r="J19" s="15">
        <v>4269000</v>
      </c>
      <c r="K19" s="15">
        <v>12935000</v>
      </c>
      <c r="L19" s="15">
        <v>-88000</v>
      </c>
      <c r="M19" s="15">
        <v>9500000</v>
      </c>
      <c r="N19" s="15">
        <v>1730000</v>
      </c>
      <c r="O19" s="15">
        <v>13691000</v>
      </c>
      <c r="P19" s="15">
        <v>18016000</v>
      </c>
      <c r="Q19" s="15">
        <v>-3602000</v>
      </c>
      <c r="R19" s="15">
        <v>-1806000</v>
      </c>
      <c r="S19" s="15">
        <v>-4992000</v>
      </c>
      <c r="T19" s="47"/>
      <c r="U19" s="15">
        <v>14934000</v>
      </c>
      <c r="V19" s="15">
        <v>12199000</v>
      </c>
      <c r="W19" s="15">
        <v>26616000</v>
      </c>
      <c r="X19" s="15">
        <v>29835000</v>
      </c>
      <c r="Y19" s="15">
        <f t="shared" si="0"/>
        <v>7616000</v>
      </c>
      <c r="Z19" s="47"/>
    </row>
    <row r="20" spans="1:26" ht="15" customHeight="1" thickBot="1" x14ac:dyDescent="0.4">
      <c r="A20" s="23" t="s">
        <v>37</v>
      </c>
      <c r="B20" s="24">
        <v>26572000</v>
      </c>
      <c r="C20" s="24">
        <v>19445000</v>
      </c>
      <c r="D20" s="24">
        <v>23040000</v>
      </c>
      <c r="E20" s="24">
        <v>7046000</v>
      </c>
      <c r="F20" s="24">
        <v>32843000</v>
      </c>
      <c r="G20" s="24">
        <v>50013000</v>
      </c>
      <c r="H20" s="24">
        <v>28419000</v>
      </c>
      <c r="I20" s="24">
        <v>-1006000</v>
      </c>
      <c r="J20" s="24">
        <v>16121000</v>
      </c>
      <c r="K20" s="24">
        <v>3625000</v>
      </c>
      <c r="L20" s="24">
        <v>17615000</v>
      </c>
      <c r="M20" s="24">
        <v>-1429000</v>
      </c>
      <c r="N20" s="24">
        <v>18688000</v>
      </c>
      <c r="O20" s="24">
        <v>29440000</v>
      </c>
      <c r="P20" s="24">
        <v>13387000</v>
      </c>
      <c r="Q20" s="24">
        <v>-16019000</v>
      </c>
      <c r="R20" s="24">
        <v>-47569000</v>
      </c>
      <c r="S20" s="24">
        <v>-155939000</v>
      </c>
      <c r="T20" s="46"/>
      <c r="U20" s="24">
        <v>76103000</v>
      </c>
      <c r="V20" s="24">
        <v>110269000</v>
      </c>
      <c r="W20" s="24">
        <v>35932000</v>
      </c>
      <c r="X20" s="24">
        <v>45496000</v>
      </c>
      <c r="Y20" s="24">
        <f t="shared" si="0"/>
        <v>-206140000</v>
      </c>
      <c r="Z20" s="46"/>
    </row>
    <row r="21" spans="1:26" ht="10.75" customHeight="1" thickTop="1" x14ac:dyDescent="0.35">
      <c r="A21" s="25"/>
      <c r="B21" s="25"/>
      <c r="C21" s="25"/>
      <c r="D21" s="25"/>
      <c r="E21" s="25"/>
      <c r="F21" s="25"/>
      <c r="G21" s="25"/>
      <c r="H21" s="25"/>
      <c r="I21" s="25"/>
      <c r="J21" s="25"/>
      <c r="K21" s="25"/>
      <c r="L21" s="25"/>
      <c r="M21" s="25"/>
      <c r="N21" s="25"/>
      <c r="O21" s="25"/>
      <c r="P21" s="25"/>
      <c r="Q21" s="25"/>
      <c r="R21" s="25"/>
      <c r="S21" s="25"/>
      <c r="T21" s="47"/>
      <c r="U21" s="25"/>
      <c r="V21" s="25"/>
      <c r="W21" s="25"/>
      <c r="X21" s="25"/>
      <c r="Y21" s="25"/>
      <c r="Z21" s="47"/>
    </row>
    <row r="22" spans="1:26" ht="14.15" customHeight="1" x14ac:dyDescent="0.35">
      <c r="A22" s="11" t="s">
        <v>38</v>
      </c>
      <c r="R22" s="11"/>
      <c r="T22" s="47"/>
      <c r="Z22" s="47"/>
    </row>
    <row r="23" spans="1:26" ht="14.15" customHeight="1" x14ac:dyDescent="0.35">
      <c r="A23" s="12" t="s">
        <v>39</v>
      </c>
      <c r="B23" s="26">
        <v>0.73</v>
      </c>
      <c r="C23" s="26">
        <v>0.54</v>
      </c>
      <c r="D23" s="26">
        <v>0.64</v>
      </c>
      <c r="E23" s="26">
        <v>0.2</v>
      </c>
      <c r="F23" s="26">
        <v>0.92</v>
      </c>
      <c r="G23" s="26">
        <v>1.39</v>
      </c>
      <c r="H23" s="26">
        <v>0.79</v>
      </c>
      <c r="I23" s="26">
        <v>-0.03</v>
      </c>
      <c r="J23" s="26">
        <v>0.45</v>
      </c>
      <c r="K23" s="26">
        <v>0.1</v>
      </c>
      <c r="L23" s="26">
        <v>0.5</v>
      </c>
      <c r="M23" s="26">
        <v>-0.04</v>
      </c>
      <c r="N23" s="26">
        <v>0.54</v>
      </c>
      <c r="O23" s="26">
        <v>0.84</v>
      </c>
      <c r="P23" s="26">
        <v>0.38</v>
      </c>
      <c r="Q23" s="26">
        <v>-0.45</v>
      </c>
      <c r="R23" s="26">
        <v>-1.34</v>
      </c>
      <c r="S23" s="26">
        <v>-4.25</v>
      </c>
      <c r="T23" s="47"/>
      <c r="U23" s="26">
        <v>2.11</v>
      </c>
      <c r="V23" s="26">
        <v>3.07</v>
      </c>
      <c r="W23" s="26">
        <v>1.02</v>
      </c>
      <c r="X23" s="26">
        <v>1.29</v>
      </c>
      <c r="Z23" s="47"/>
    </row>
    <row r="24" spans="1:26" ht="14.15" customHeight="1" x14ac:dyDescent="0.35">
      <c r="A24" s="12" t="s">
        <v>40</v>
      </c>
      <c r="B24" s="26">
        <v>0.71</v>
      </c>
      <c r="C24" s="26">
        <v>0.53</v>
      </c>
      <c r="D24" s="26">
        <v>0.64</v>
      </c>
      <c r="E24" s="26">
        <v>0.19</v>
      </c>
      <c r="F24" s="26">
        <v>0.9</v>
      </c>
      <c r="G24" s="26">
        <v>1.37</v>
      </c>
      <c r="H24" s="26">
        <v>0.79</v>
      </c>
      <c r="I24" s="26">
        <v>-0.03</v>
      </c>
      <c r="J24" s="26">
        <v>0.45</v>
      </c>
      <c r="K24" s="26">
        <v>0.1</v>
      </c>
      <c r="L24" s="26">
        <v>0.5</v>
      </c>
      <c r="M24" s="26">
        <v>-0.04</v>
      </c>
      <c r="N24" s="26">
        <v>0.53</v>
      </c>
      <c r="O24" s="26">
        <v>0.82</v>
      </c>
      <c r="P24" s="26">
        <v>0.37</v>
      </c>
      <c r="Q24" s="26">
        <v>-0.43</v>
      </c>
      <c r="R24" s="26">
        <v>-1.34</v>
      </c>
      <c r="S24" s="26">
        <v>-4.25</v>
      </c>
      <c r="T24" s="47"/>
      <c r="U24" s="26">
        <v>2.08</v>
      </c>
      <c r="V24" s="26">
        <v>3.04</v>
      </c>
      <c r="W24" s="26">
        <v>1.01</v>
      </c>
      <c r="X24" s="26">
        <v>1.25</v>
      </c>
      <c r="Z24" s="47"/>
    </row>
    <row r="25" spans="1:26" ht="10.75" customHeight="1" x14ac:dyDescent="0.35">
      <c r="R25" s="11"/>
      <c r="T25" s="47"/>
      <c r="Z25" s="47"/>
    </row>
    <row r="26" spans="1:26" ht="14.15" customHeight="1" x14ac:dyDescent="0.35">
      <c r="A26" s="11" t="s">
        <v>41</v>
      </c>
      <c r="R26" s="11"/>
      <c r="T26" s="47"/>
      <c r="Z26" s="47"/>
    </row>
    <row r="27" spans="1:26" ht="14.15" customHeight="1" x14ac:dyDescent="0.35">
      <c r="A27" s="12" t="s">
        <v>39</v>
      </c>
      <c r="B27" s="13">
        <v>36303000</v>
      </c>
      <c r="C27" s="13">
        <v>36123000</v>
      </c>
      <c r="D27" s="13">
        <v>35929000</v>
      </c>
      <c r="E27" s="13">
        <v>35821000</v>
      </c>
      <c r="F27" s="13">
        <v>35856000</v>
      </c>
      <c r="G27" s="13">
        <v>36047000</v>
      </c>
      <c r="H27" s="13">
        <v>35912000</v>
      </c>
      <c r="I27" s="13">
        <v>35699000</v>
      </c>
      <c r="J27" s="13">
        <v>35591000</v>
      </c>
      <c r="K27" s="13">
        <v>35697000</v>
      </c>
      <c r="L27" s="13">
        <v>35174000</v>
      </c>
      <c r="M27" s="13">
        <v>34867000</v>
      </c>
      <c r="N27" s="13">
        <v>34890000</v>
      </c>
      <c r="O27" s="13">
        <v>35257000</v>
      </c>
      <c r="P27" s="13">
        <v>35484000</v>
      </c>
      <c r="Q27" s="13">
        <v>35519000</v>
      </c>
      <c r="R27" s="13">
        <v>35543000</v>
      </c>
      <c r="S27" s="13">
        <v>36703000</v>
      </c>
      <c r="T27" s="47"/>
      <c r="U27" s="13">
        <v>36042000</v>
      </c>
      <c r="V27" s="13">
        <v>35878000</v>
      </c>
      <c r="W27" s="13">
        <v>35330000</v>
      </c>
      <c r="X27" s="13">
        <v>35290000</v>
      </c>
      <c r="Z27" s="47"/>
    </row>
    <row r="28" spans="1:26" ht="14.15" customHeight="1" x14ac:dyDescent="0.35">
      <c r="A28" s="12" t="s">
        <v>40</v>
      </c>
      <c r="B28" s="13">
        <v>37204000</v>
      </c>
      <c r="C28" s="13">
        <v>36578000</v>
      </c>
      <c r="D28" s="13">
        <v>36269000</v>
      </c>
      <c r="E28" s="13">
        <v>36147000</v>
      </c>
      <c r="F28" s="13">
        <v>36575000</v>
      </c>
      <c r="G28" s="13">
        <v>36406000</v>
      </c>
      <c r="H28" s="13">
        <v>36081000</v>
      </c>
      <c r="I28" s="13">
        <v>35915000</v>
      </c>
      <c r="J28" s="13">
        <v>36066000</v>
      </c>
      <c r="K28" s="13">
        <v>35982000</v>
      </c>
      <c r="L28" s="13">
        <v>35472000</v>
      </c>
      <c r="M28" s="13">
        <v>35122000</v>
      </c>
      <c r="N28" s="13">
        <v>35322000</v>
      </c>
      <c r="O28" s="13">
        <v>35958000</v>
      </c>
      <c r="P28" s="13">
        <v>36642000</v>
      </c>
      <c r="Q28" s="13">
        <v>37125000</v>
      </c>
      <c r="R28" s="13">
        <v>35543000</v>
      </c>
      <c r="S28" s="13">
        <v>36703000</v>
      </c>
      <c r="T28" s="47"/>
      <c r="U28" s="13">
        <v>36546000</v>
      </c>
      <c r="V28" s="13">
        <v>36242000</v>
      </c>
      <c r="W28" s="13">
        <v>35658000</v>
      </c>
      <c r="X28" s="13">
        <v>36268000</v>
      </c>
      <c r="Z28" s="47"/>
    </row>
    <row r="29" spans="1:26" ht="14.15" customHeight="1" x14ac:dyDescent="0.35">
      <c r="R29" s="11"/>
      <c r="T29" s="47"/>
      <c r="Z29" s="47"/>
    </row>
    <row r="30" spans="1:26" ht="14.15" customHeight="1" x14ac:dyDescent="0.35">
      <c r="R30" s="11"/>
      <c r="T30" s="47"/>
      <c r="Z30" s="47"/>
    </row>
    <row r="31" spans="1:26" ht="15.75" customHeight="1" x14ac:dyDescent="0.35">
      <c r="A31" s="101" t="s">
        <v>42</v>
      </c>
      <c r="B31" s="6"/>
      <c r="C31" s="6"/>
      <c r="D31" s="6"/>
      <c r="E31" s="6"/>
      <c r="F31" s="6"/>
      <c r="G31" s="6"/>
      <c r="H31" s="6"/>
      <c r="I31" s="6"/>
      <c r="J31" s="6"/>
      <c r="K31" s="6"/>
      <c r="L31" s="6"/>
      <c r="M31" s="6"/>
      <c r="N31" s="6"/>
      <c r="O31" s="6"/>
      <c r="P31" s="6"/>
      <c r="Q31" s="6"/>
      <c r="R31" s="6"/>
      <c r="S31" s="6"/>
      <c r="T31" s="47"/>
      <c r="U31" s="6"/>
      <c r="V31" s="6"/>
      <c r="W31" s="6"/>
      <c r="X31" s="6"/>
      <c r="Y31" s="6"/>
      <c r="Z31" s="47"/>
    </row>
    <row r="32" spans="1:26" ht="14.15" customHeight="1" x14ac:dyDescent="0.35">
      <c r="A32" s="8" t="s">
        <v>22</v>
      </c>
      <c r="B32" s="27">
        <f t="shared" ref="B32:S32" si="1">B5/B$5</f>
        <v>1</v>
      </c>
      <c r="C32" s="27">
        <f t="shared" si="1"/>
        <v>1</v>
      </c>
      <c r="D32" s="27">
        <f t="shared" si="1"/>
        <v>1</v>
      </c>
      <c r="E32" s="27">
        <f t="shared" si="1"/>
        <v>1</v>
      </c>
      <c r="F32" s="27">
        <f t="shared" si="1"/>
        <v>1</v>
      </c>
      <c r="G32" s="27">
        <f t="shared" si="1"/>
        <v>1</v>
      </c>
      <c r="H32" s="27">
        <f t="shared" si="1"/>
        <v>1</v>
      </c>
      <c r="I32" s="27">
        <f t="shared" si="1"/>
        <v>1</v>
      </c>
      <c r="J32" s="27">
        <f t="shared" si="1"/>
        <v>1</v>
      </c>
      <c r="K32" s="27">
        <f t="shared" si="1"/>
        <v>1</v>
      </c>
      <c r="L32" s="27">
        <f t="shared" si="1"/>
        <v>1</v>
      </c>
      <c r="M32" s="27">
        <f t="shared" si="1"/>
        <v>1</v>
      </c>
      <c r="N32" s="27">
        <f t="shared" si="1"/>
        <v>1</v>
      </c>
      <c r="O32" s="27">
        <f t="shared" si="1"/>
        <v>1</v>
      </c>
      <c r="P32" s="27">
        <f t="shared" si="1"/>
        <v>1</v>
      </c>
      <c r="Q32" s="27">
        <f t="shared" si="1"/>
        <v>1</v>
      </c>
      <c r="R32" s="27">
        <f t="shared" si="1"/>
        <v>1</v>
      </c>
      <c r="S32" s="27">
        <f t="shared" si="1"/>
        <v>1</v>
      </c>
      <c r="T32" s="47"/>
      <c r="U32" s="27">
        <f>U5/U$5</f>
        <v>1</v>
      </c>
      <c r="V32" s="27">
        <f>V5/V$5</f>
        <v>1</v>
      </c>
      <c r="W32" s="27">
        <f>W5/W$5</f>
        <v>1</v>
      </c>
      <c r="X32" s="27">
        <f>X5/X$5</f>
        <v>1</v>
      </c>
      <c r="Y32" s="27">
        <f>Y5/Y$5</f>
        <v>1</v>
      </c>
      <c r="Z32" s="47"/>
    </row>
    <row r="33" spans="1:26" ht="14.15" customHeight="1" x14ac:dyDescent="0.35">
      <c r="A33" s="11" t="s">
        <v>23</v>
      </c>
      <c r="R33" s="11"/>
      <c r="T33" s="47"/>
      <c r="Z33" s="47"/>
    </row>
    <row r="34" spans="1:26" ht="14.15" customHeight="1" x14ac:dyDescent="0.35">
      <c r="A34" s="12" t="s">
        <v>24</v>
      </c>
      <c r="B34" s="28">
        <f t="shared" ref="B34:S34" si="2">B8/B$5</f>
        <v>0.34876865596689632</v>
      </c>
      <c r="C34" s="28">
        <f t="shared" si="2"/>
        <v>0.37230267991801697</v>
      </c>
      <c r="D34" s="28">
        <f t="shared" si="2"/>
        <v>0.39153633584195674</v>
      </c>
      <c r="E34" s="28">
        <f t="shared" si="2"/>
        <v>0.40383325831549743</v>
      </c>
      <c r="F34" s="28">
        <f t="shared" si="2"/>
        <v>0.36307599405425495</v>
      </c>
      <c r="G34" s="28">
        <f t="shared" si="2"/>
        <v>0.40421375215475963</v>
      </c>
      <c r="H34" s="28">
        <f t="shared" si="2"/>
        <v>0.4039434421731376</v>
      </c>
      <c r="I34" s="28">
        <f t="shared" si="2"/>
        <v>0.44117687679254575</v>
      </c>
      <c r="J34" s="28">
        <f t="shared" si="2"/>
        <v>0.41156241980262698</v>
      </c>
      <c r="K34" s="28">
        <f t="shared" si="2"/>
        <v>0.41469100625758343</v>
      </c>
      <c r="L34" s="28">
        <f t="shared" si="2"/>
        <v>0.41664006257282871</v>
      </c>
      <c r="M34" s="28">
        <f t="shared" si="2"/>
        <v>0.44918619609597854</v>
      </c>
      <c r="N34" s="28">
        <f t="shared" si="2"/>
        <v>0.41582721952023743</v>
      </c>
      <c r="O34" s="28">
        <f t="shared" si="2"/>
        <v>0.39699614217760965</v>
      </c>
      <c r="P34" s="28">
        <f t="shared" si="2"/>
        <v>0.39431128745761146</v>
      </c>
      <c r="Q34" s="28">
        <f t="shared" si="2"/>
        <v>0.44231022472879516</v>
      </c>
      <c r="R34" s="28">
        <f t="shared" si="2"/>
        <v>0.47591504744690466</v>
      </c>
      <c r="S34" s="28">
        <f t="shared" si="2"/>
        <v>0.42284299890442334</v>
      </c>
      <c r="T34" s="47"/>
      <c r="U34" s="28">
        <f t="shared" ref="U34:Y41" si="3">U8/U$5</f>
        <v>0.37967640542819386</v>
      </c>
      <c r="V34" s="28">
        <f t="shared" si="3"/>
        <v>0.40319602280847988</v>
      </c>
      <c r="W34" s="28">
        <f t="shared" si="3"/>
        <v>0.42372832425566309</v>
      </c>
      <c r="X34" s="28">
        <f t="shared" si="3"/>
        <v>0.4109866909109276</v>
      </c>
      <c r="Y34" s="28">
        <f t="shared" si="3"/>
        <v>0.43109401455253937</v>
      </c>
      <c r="Z34" s="47"/>
    </row>
    <row r="35" spans="1:26" ht="14.15" customHeight="1" x14ac:dyDescent="0.35">
      <c r="A35" s="12" t="s">
        <v>25</v>
      </c>
      <c r="B35" s="28">
        <f t="shared" ref="B35:S35" si="4">B9/B$5</f>
        <v>0.26780728361087119</v>
      </c>
      <c r="C35" s="28">
        <f t="shared" si="4"/>
        <v>0.26213794036892379</v>
      </c>
      <c r="D35" s="28">
        <f t="shared" si="4"/>
        <v>0.23409082000627157</v>
      </c>
      <c r="E35" s="28">
        <f t="shared" si="4"/>
        <v>0.21962925879316206</v>
      </c>
      <c r="F35" s="28">
        <f t="shared" si="4"/>
        <v>0.22076830174656262</v>
      </c>
      <c r="G35" s="28">
        <f t="shared" si="4"/>
        <v>0.23171806167400882</v>
      </c>
      <c r="H35" s="28">
        <f t="shared" si="4"/>
        <v>0.24079520510358074</v>
      </c>
      <c r="I35" s="28">
        <f t="shared" si="4"/>
        <v>0.28848765531560316</v>
      </c>
      <c r="J35" s="28">
        <f t="shared" si="4"/>
        <v>0.26239880549658212</v>
      </c>
      <c r="K35" s="28">
        <f t="shared" si="4"/>
        <v>0.23576592911707633</v>
      </c>
      <c r="L35" s="28">
        <f t="shared" si="4"/>
        <v>0.22109199163567289</v>
      </c>
      <c r="M35" s="28">
        <f t="shared" si="4"/>
        <v>0.23644658937460547</v>
      </c>
      <c r="N35" s="28">
        <f t="shared" si="4"/>
        <v>0.21992828291154892</v>
      </c>
      <c r="O35" s="28">
        <f t="shared" si="4"/>
        <v>0.21377954230495524</v>
      </c>
      <c r="P35" s="28">
        <f t="shared" si="4"/>
        <v>0.22821749059955246</v>
      </c>
      <c r="Q35" s="28">
        <f t="shared" si="4"/>
        <v>0.23241652703420654</v>
      </c>
      <c r="R35" s="28">
        <f t="shared" si="4"/>
        <v>0.24273736004418336</v>
      </c>
      <c r="S35" s="28">
        <f t="shared" si="4"/>
        <v>0.21644627391220059</v>
      </c>
      <c r="T35" s="47"/>
      <c r="U35" s="28">
        <f t="shared" si="3"/>
        <v>0.2454066434250676</v>
      </c>
      <c r="V35" s="28">
        <f t="shared" si="3"/>
        <v>0.24554332502083839</v>
      </c>
      <c r="W35" s="28">
        <f t="shared" si="3"/>
        <v>0.23811937189792806</v>
      </c>
      <c r="X35" s="28">
        <f t="shared" si="3"/>
        <v>0.22322600196984621</v>
      </c>
      <c r="Y35" s="28">
        <f t="shared" si="3"/>
        <v>0.2295553242810828</v>
      </c>
      <c r="Z35" s="47"/>
    </row>
    <row r="36" spans="1:26" ht="14.15" customHeight="1" x14ac:dyDescent="0.35">
      <c r="A36" s="12" t="s">
        <v>26</v>
      </c>
      <c r="B36" s="28">
        <f t="shared" ref="B36:S36" si="5">B10/B$5</f>
        <v>6.8426973063093824E-2</v>
      </c>
      <c r="C36" s="28">
        <f t="shared" si="5"/>
        <v>8.2959511195328517E-2</v>
      </c>
      <c r="D36" s="28">
        <f t="shared" si="5"/>
        <v>8.5910551897146442E-2</v>
      </c>
      <c r="E36" s="28">
        <f t="shared" si="5"/>
        <v>7.8594196375260647E-2</v>
      </c>
      <c r="F36" s="28">
        <f t="shared" si="5"/>
        <v>7.1562616127833517E-2</v>
      </c>
      <c r="G36" s="28">
        <f t="shared" si="5"/>
        <v>0.13990614824746217</v>
      </c>
      <c r="H36" s="28">
        <f t="shared" si="5"/>
        <v>0.12046405542598436</v>
      </c>
      <c r="I36" s="28">
        <f t="shared" si="5"/>
        <v>0.10790952909275892</v>
      </c>
      <c r="J36" s="28">
        <f t="shared" si="5"/>
        <v>9.8224575974616798E-2</v>
      </c>
      <c r="K36" s="28">
        <f t="shared" si="5"/>
        <v>9.0246440630211811E-2</v>
      </c>
      <c r="L36" s="28">
        <f t="shared" si="5"/>
        <v>0.11417146870560442</v>
      </c>
      <c r="M36" s="28">
        <f t="shared" si="5"/>
        <v>7.5495593393686125E-2</v>
      </c>
      <c r="N36" s="28">
        <f t="shared" si="5"/>
        <v>8.1877009314978155E-2</v>
      </c>
      <c r="O36" s="28">
        <f t="shared" si="5"/>
        <v>7.7733248436271024E-2</v>
      </c>
      <c r="P36" s="28">
        <f t="shared" si="5"/>
        <v>8.6022745622736402E-2</v>
      </c>
      <c r="Q36" s="28">
        <f t="shared" si="5"/>
        <v>0.11824485403299413</v>
      </c>
      <c r="R36" s="28">
        <f t="shared" si="5"/>
        <v>9.7429331726665666E-2</v>
      </c>
      <c r="S36" s="28">
        <f t="shared" si="5"/>
        <v>7.9233186505020273E-2</v>
      </c>
      <c r="T36" s="47"/>
      <c r="U36" s="28">
        <f t="shared" si="3"/>
        <v>7.904318057176267E-2</v>
      </c>
      <c r="V36" s="28">
        <f t="shared" si="3"/>
        <v>0.10995132559711041</v>
      </c>
      <c r="W36" s="28">
        <f t="shared" si="3"/>
        <v>9.4537145740979531E-2</v>
      </c>
      <c r="X36" s="28">
        <f t="shared" si="3"/>
        <v>8.9939136803293185E-2</v>
      </c>
      <c r="Y36" s="28">
        <f t="shared" si="3"/>
        <v>9.4745729990258362E-2</v>
      </c>
      <c r="Z36" s="47"/>
    </row>
    <row r="37" spans="1:26" ht="14.15" customHeight="1" x14ac:dyDescent="0.35">
      <c r="A37" s="12" t="s">
        <v>27</v>
      </c>
      <c r="B37" s="28">
        <f t="shared" ref="B37:S37" si="6">B11/B$5</f>
        <v>0.15471144768294398</v>
      </c>
      <c r="C37" s="28">
        <f t="shared" si="6"/>
        <v>0.15994431339185583</v>
      </c>
      <c r="D37" s="28">
        <f t="shared" si="6"/>
        <v>0.14791568673565381</v>
      </c>
      <c r="E37" s="28">
        <f t="shared" si="6"/>
        <v>0.1770987387817716</v>
      </c>
      <c r="F37" s="28">
        <f t="shared" si="6"/>
        <v>0.15707450761798589</v>
      </c>
      <c r="G37" s="28">
        <f t="shared" si="6"/>
        <v>0.18243152652748515</v>
      </c>
      <c r="H37" s="28">
        <f t="shared" si="6"/>
        <v>0.16109034161064617</v>
      </c>
      <c r="I37" s="28">
        <f t="shared" si="6"/>
        <v>0.15264778863727391</v>
      </c>
      <c r="J37" s="28">
        <f t="shared" si="6"/>
        <v>0.14967687749340924</v>
      </c>
      <c r="K37" s="28">
        <f t="shared" si="6"/>
        <v>0.16538288503224224</v>
      </c>
      <c r="L37" s="28">
        <f t="shared" si="6"/>
        <v>0.17567082222612415</v>
      </c>
      <c r="M37" s="28">
        <f t="shared" si="6"/>
        <v>0.18634791015796665</v>
      </c>
      <c r="N37" s="28">
        <f t="shared" si="6"/>
        <v>0.24032231473085483</v>
      </c>
      <c r="O37" s="28">
        <f t="shared" si="6"/>
        <v>0.18140754335368367</v>
      </c>
      <c r="P37" s="28">
        <f t="shared" si="6"/>
        <v>0.16652825516928496</v>
      </c>
      <c r="Q37" s="28">
        <f t="shared" si="6"/>
        <v>0.21776306528441883</v>
      </c>
      <c r="R37" s="28">
        <f t="shared" si="6"/>
        <v>0.33933323291660389</v>
      </c>
      <c r="S37" s="28">
        <f t="shared" si="6"/>
        <v>0.19806042353280642</v>
      </c>
      <c r="T37" s="47"/>
      <c r="U37" s="28">
        <f t="shared" si="3"/>
        <v>0.16023173952014069</v>
      </c>
      <c r="V37" s="28">
        <f t="shared" si="3"/>
        <v>0.16310098366428954</v>
      </c>
      <c r="W37" s="28">
        <f t="shared" si="3"/>
        <v>0.170151251734808</v>
      </c>
      <c r="X37" s="28">
        <f t="shared" si="3"/>
        <v>0.20002525443846755</v>
      </c>
      <c r="Y37" s="28">
        <f t="shared" si="3"/>
        <v>0.22499406403738659</v>
      </c>
      <c r="Z37" s="47"/>
    </row>
    <row r="38" spans="1:26" ht="14.15" customHeight="1" x14ac:dyDescent="0.35">
      <c r="A38" s="99" t="s">
        <v>248</v>
      </c>
      <c r="B38" s="29">
        <f t="shared" ref="B38:S38" si="7">B12/B$5</f>
        <v>0</v>
      </c>
      <c r="C38" s="29">
        <f t="shared" si="7"/>
        <v>0</v>
      </c>
      <c r="D38" s="29">
        <f t="shared" si="7"/>
        <v>0</v>
      </c>
      <c r="E38" s="29">
        <f t="shared" si="7"/>
        <v>8.5722421759459141E-2</v>
      </c>
      <c r="F38" s="29">
        <f t="shared" si="7"/>
        <v>0</v>
      </c>
      <c r="G38" s="29">
        <f t="shared" si="7"/>
        <v>0</v>
      </c>
      <c r="H38" s="29">
        <f t="shared" si="7"/>
        <v>0</v>
      </c>
      <c r="I38" s="29">
        <f t="shared" si="7"/>
        <v>0</v>
      </c>
      <c r="J38" s="29">
        <f t="shared" si="7"/>
        <v>0</v>
      </c>
      <c r="K38" s="29">
        <f t="shared" si="7"/>
        <v>0</v>
      </c>
      <c r="L38" s="29">
        <f t="shared" si="7"/>
        <v>0</v>
      </c>
      <c r="M38" s="29">
        <f t="shared" si="7"/>
        <v>0</v>
      </c>
      <c r="N38" s="29">
        <f t="shared" si="7"/>
        <v>0</v>
      </c>
      <c r="O38" s="29">
        <f t="shared" si="7"/>
        <v>0</v>
      </c>
      <c r="P38" s="29">
        <f t="shared" si="7"/>
        <v>0</v>
      </c>
      <c r="Q38" s="29">
        <f t="shared" si="7"/>
        <v>0</v>
      </c>
      <c r="R38" s="29">
        <f t="shared" si="7"/>
        <v>0</v>
      </c>
      <c r="S38" s="29">
        <f t="shared" si="7"/>
        <v>0.78330575606061292</v>
      </c>
      <c r="T38" s="47"/>
      <c r="U38" s="29">
        <f t="shared" si="3"/>
        <v>2.2545800687584105E-2</v>
      </c>
      <c r="V38" s="29">
        <f t="shared" si="3"/>
        <v>0</v>
      </c>
      <c r="W38" s="29">
        <f t="shared" si="3"/>
        <v>0</v>
      </c>
      <c r="X38" s="29">
        <f t="shared" si="3"/>
        <v>0</v>
      </c>
      <c r="Y38" s="29">
        <f t="shared" si="3"/>
        <v>0.19276677991225871</v>
      </c>
      <c r="Z38" s="47"/>
    </row>
    <row r="39" spans="1:26" ht="14.15" customHeight="1" x14ac:dyDescent="0.35">
      <c r="A39" s="16" t="s">
        <v>29</v>
      </c>
      <c r="B39" s="30">
        <f t="shared" ref="B39:S39" si="8">B13/B$5</f>
        <v>0.83971436032380531</v>
      </c>
      <c r="C39" s="30">
        <f t="shared" si="8"/>
        <v>0.87734444487412511</v>
      </c>
      <c r="D39" s="30">
        <f t="shared" si="8"/>
        <v>0.85945339448102853</v>
      </c>
      <c r="E39" s="30">
        <f t="shared" si="8"/>
        <v>0.96487787402515091</v>
      </c>
      <c r="F39" s="30">
        <f t="shared" si="8"/>
        <v>0.81248141954663688</v>
      </c>
      <c r="G39" s="30">
        <f t="shared" si="8"/>
        <v>0.95826948860371575</v>
      </c>
      <c r="H39" s="30">
        <f t="shared" si="8"/>
        <v>0.92629304431334891</v>
      </c>
      <c r="I39" s="30">
        <f t="shared" si="8"/>
        <v>0.99022184983818173</v>
      </c>
      <c r="J39" s="30">
        <f t="shared" si="8"/>
        <v>0.92186267876723516</v>
      </c>
      <c r="K39" s="30">
        <f t="shared" si="8"/>
        <v>0.90608626103711376</v>
      </c>
      <c r="L39" s="30">
        <f t="shared" si="8"/>
        <v>0.92757434514023018</v>
      </c>
      <c r="M39" s="30">
        <f t="shared" si="8"/>
        <v>0.9474762890222368</v>
      </c>
      <c r="N39" s="30">
        <f t="shared" si="8"/>
        <v>0.95795482647761931</v>
      </c>
      <c r="O39" s="30">
        <f t="shared" si="8"/>
        <v>0.86991647627251956</v>
      </c>
      <c r="P39" s="30">
        <f t="shared" si="8"/>
        <v>0.87507977884918531</v>
      </c>
      <c r="Q39" s="30">
        <f t="shared" si="8"/>
        <v>1.0107346710804146</v>
      </c>
      <c r="R39" s="30">
        <f t="shared" si="8"/>
        <v>1.1554149721343576</v>
      </c>
      <c r="S39" s="30">
        <f t="shared" si="8"/>
        <v>1.6998886389150636</v>
      </c>
      <c r="T39" s="47"/>
      <c r="U39" s="30">
        <f t="shared" si="3"/>
        <v>0.88690376963274886</v>
      </c>
      <c r="V39" s="30">
        <f t="shared" si="3"/>
        <v>0.9217916570907182</v>
      </c>
      <c r="W39" s="30">
        <f t="shared" si="3"/>
        <v>0.92653609362937872</v>
      </c>
      <c r="X39" s="30">
        <f t="shared" si="3"/>
        <v>0.92417708412253452</v>
      </c>
      <c r="Y39" s="30">
        <f t="shared" si="3"/>
        <v>1.1731559127735258</v>
      </c>
      <c r="Z39" s="47"/>
    </row>
    <row r="40" spans="1:26" ht="14.15" customHeight="1" x14ac:dyDescent="0.35">
      <c r="A40" s="18" t="s">
        <v>30</v>
      </c>
      <c r="B40" s="27">
        <f t="shared" ref="B40:S40" si="9">B14/B$5</f>
        <v>0.16028563967619469</v>
      </c>
      <c r="C40" s="27">
        <f t="shared" si="9"/>
        <v>0.12265555512587493</v>
      </c>
      <c r="D40" s="27">
        <f t="shared" si="9"/>
        <v>0.14054660551897147</v>
      </c>
      <c r="E40" s="27">
        <f t="shared" si="9"/>
        <v>3.5122125974849122E-2</v>
      </c>
      <c r="F40" s="27">
        <f t="shared" si="9"/>
        <v>0.18751858045336306</v>
      </c>
      <c r="G40" s="27">
        <f t="shared" si="9"/>
        <v>4.1730511396284239E-2</v>
      </c>
      <c r="H40" s="27">
        <f t="shared" si="9"/>
        <v>7.3706955686651116E-2</v>
      </c>
      <c r="I40" s="27">
        <f t="shared" si="9"/>
        <v>9.7781501618182578E-3</v>
      </c>
      <c r="J40" s="27">
        <f t="shared" si="9"/>
        <v>7.8137321232764859E-2</v>
      </c>
      <c r="K40" s="27">
        <f t="shared" si="9"/>
        <v>9.3913738962886212E-2</v>
      </c>
      <c r="L40" s="27">
        <f t="shared" si="9"/>
        <v>7.2425654859769817E-2</v>
      </c>
      <c r="M40" s="27">
        <f t="shared" si="9"/>
        <v>5.2523710977763219E-2</v>
      </c>
      <c r="N40" s="27">
        <f t="shared" si="9"/>
        <v>4.2045173522380679E-2</v>
      </c>
      <c r="O40" s="27">
        <f t="shared" si="9"/>
        <v>0.13008352372748044</v>
      </c>
      <c r="P40" s="27">
        <f t="shared" si="9"/>
        <v>0.12492022115081471</v>
      </c>
      <c r="Q40" s="27">
        <f t="shared" si="9"/>
        <v>-1.0734671080414674E-2</v>
      </c>
      <c r="R40" s="27">
        <f t="shared" si="9"/>
        <v>-0.15541497213435759</v>
      </c>
      <c r="S40" s="27">
        <f t="shared" si="9"/>
        <v>-0.69988863891506348</v>
      </c>
      <c r="T40" s="47"/>
      <c r="U40" s="27">
        <f t="shared" si="3"/>
        <v>0.11309623036725108</v>
      </c>
      <c r="V40" s="27">
        <f t="shared" si="3"/>
        <v>7.8208342909281747E-2</v>
      </c>
      <c r="W40" s="27">
        <f t="shared" si="3"/>
        <v>7.3463906370621279E-2</v>
      </c>
      <c r="X40" s="27">
        <f t="shared" si="3"/>
        <v>7.5822915877465466E-2</v>
      </c>
      <c r="Y40" s="27">
        <f t="shared" si="3"/>
        <v>-0.17315591277352582</v>
      </c>
      <c r="Z40" s="47"/>
    </row>
    <row r="41" spans="1:26" ht="14.15" customHeight="1" x14ac:dyDescent="0.35">
      <c r="A41" s="12" t="s">
        <v>31</v>
      </c>
      <c r="B41" s="31">
        <f t="shared" ref="B41:S41" si="10">B15/B$5</f>
        <v>0</v>
      </c>
      <c r="C41" s="31">
        <f t="shared" si="10"/>
        <v>0</v>
      </c>
      <c r="D41" s="31">
        <f t="shared" si="10"/>
        <v>0</v>
      </c>
      <c r="E41" s="31">
        <f t="shared" si="10"/>
        <v>0</v>
      </c>
      <c r="F41" s="31">
        <f t="shared" si="10"/>
        <v>0</v>
      </c>
      <c r="G41" s="31">
        <f t="shared" si="10"/>
        <v>0.20082359701206665</v>
      </c>
      <c r="H41" s="31">
        <f t="shared" si="10"/>
        <v>4.2289751680614628E-2</v>
      </c>
      <c r="I41" s="31">
        <f t="shared" si="10"/>
        <v>-7.103430178759685E-3</v>
      </c>
      <c r="J41" s="31">
        <f t="shared" si="10"/>
        <v>0</v>
      </c>
      <c r="K41" s="31">
        <f t="shared" si="10"/>
        <v>0</v>
      </c>
      <c r="L41" s="31">
        <f t="shared" si="10"/>
        <v>0</v>
      </c>
      <c r="M41" s="31">
        <f t="shared" si="10"/>
        <v>0</v>
      </c>
      <c r="N41" s="31">
        <f t="shared" si="10"/>
        <v>0</v>
      </c>
      <c r="O41" s="31">
        <f t="shared" si="10"/>
        <v>0</v>
      </c>
      <c r="P41" s="31">
        <f t="shared" si="10"/>
        <v>0</v>
      </c>
      <c r="Q41" s="31">
        <f t="shared" si="10"/>
        <v>0</v>
      </c>
      <c r="R41" s="31">
        <f t="shared" si="10"/>
        <v>0</v>
      </c>
      <c r="S41" s="31">
        <f t="shared" si="10"/>
        <v>0</v>
      </c>
      <c r="T41" s="47"/>
      <c r="U41" s="31">
        <f t="shared" si="3"/>
        <v>0</v>
      </c>
      <c r="V41" s="31">
        <f t="shared" si="3"/>
        <v>5.7468267879582022E-2</v>
      </c>
      <c r="W41" s="31">
        <f t="shared" si="3"/>
        <v>0</v>
      </c>
      <c r="X41" s="31">
        <f t="shared" si="3"/>
        <v>0</v>
      </c>
      <c r="Y41" s="31">
        <f t="shared" si="3"/>
        <v>0</v>
      </c>
      <c r="Z41" s="47"/>
    </row>
    <row r="42" spans="1:26" ht="14.15" customHeight="1" x14ac:dyDescent="0.35">
      <c r="A42" s="12" t="s">
        <v>32</v>
      </c>
      <c r="B42" s="19" t="s">
        <v>43</v>
      </c>
      <c r="C42" s="19" t="s">
        <v>43</v>
      </c>
      <c r="D42" s="19" t="s">
        <v>43</v>
      </c>
      <c r="E42" s="19" t="s">
        <v>43</v>
      </c>
      <c r="F42" s="19" t="s">
        <v>43</v>
      </c>
      <c r="G42" s="19" t="s">
        <v>43</v>
      </c>
      <c r="H42" s="19" t="s">
        <v>43</v>
      </c>
      <c r="I42" s="19" t="s">
        <v>43</v>
      </c>
      <c r="J42" s="19" t="s">
        <v>43</v>
      </c>
      <c r="K42" s="19" t="s">
        <v>43</v>
      </c>
      <c r="L42" s="19" t="s">
        <v>43</v>
      </c>
      <c r="M42" s="19" t="s">
        <v>43</v>
      </c>
      <c r="N42" s="19" t="s">
        <v>43</v>
      </c>
      <c r="O42" s="19" t="s">
        <v>43</v>
      </c>
      <c r="P42" s="19" t="s">
        <v>43</v>
      </c>
      <c r="Q42" s="19" t="s">
        <v>43</v>
      </c>
      <c r="R42" s="19" t="s">
        <v>43</v>
      </c>
      <c r="S42" s="19" t="s">
        <v>43</v>
      </c>
      <c r="T42" s="47"/>
      <c r="U42" s="19" t="s">
        <v>43</v>
      </c>
      <c r="V42" s="19" t="s">
        <v>43</v>
      </c>
      <c r="W42" s="19" t="s">
        <v>43</v>
      </c>
      <c r="X42" s="19" t="s">
        <v>43</v>
      </c>
      <c r="Y42" s="19" t="s">
        <v>43</v>
      </c>
      <c r="Z42" s="47"/>
    </row>
    <row r="43" spans="1:26" ht="14.15" customHeight="1" x14ac:dyDescent="0.35">
      <c r="A43" s="12" t="s">
        <v>33</v>
      </c>
      <c r="B43" s="28">
        <f t="shared" ref="B43:S43" si="11">B16/B$5</f>
        <v>0</v>
      </c>
      <c r="C43" s="28">
        <f t="shared" si="11"/>
        <v>-9.9095092617657293E-4</v>
      </c>
      <c r="D43" s="28">
        <f t="shared" si="11"/>
        <v>-2.1509485732204453E-3</v>
      </c>
      <c r="E43" s="28">
        <f t="shared" si="11"/>
        <v>-3.1783066790369548E-3</v>
      </c>
      <c r="F43" s="28">
        <f t="shared" si="11"/>
        <v>-1.0730211817168338E-3</v>
      </c>
      <c r="G43" s="28">
        <f t="shared" si="11"/>
        <v>-2.3606588776096532E-3</v>
      </c>
      <c r="H43" s="28">
        <f t="shared" si="11"/>
        <v>-2.4094525998079297E-3</v>
      </c>
      <c r="I43" s="28">
        <f t="shared" si="11"/>
        <v>-2.6286834945377707E-3</v>
      </c>
      <c r="J43" s="28">
        <f t="shared" si="11"/>
        <v>-2.6223082845344471E-3</v>
      </c>
      <c r="K43" s="28">
        <f t="shared" si="11"/>
        <v>-2.5493858297773717E-3</v>
      </c>
      <c r="L43" s="28">
        <f t="shared" si="11"/>
        <v>-1.7762223250913849E-2</v>
      </c>
      <c r="M43" s="28">
        <f t="shared" si="11"/>
        <v>-1.9923613497079575E-2</v>
      </c>
      <c r="N43" s="28">
        <f t="shared" si="11"/>
        <v>-1.7714945181765723E-2</v>
      </c>
      <c r="O43" s="28">
        <f t="shared" si="11"/>
        <v>-1.5820817259073375E-2</v>
      </c>
      <c r="P43" s="28">
        <f t="shared" si="11"/>
        <v>-1.6247971887086977E-2</v>
      </c>
      <c r="Q43" s="28">
        <f t="shared" si="11"/>
        <v>-1.8517761703016514E-2</v>
      </c>
      <c r="R43" s="28">
        <f t="shared" si="11"/>
        <v>-1.8878345132299041E-2</v>
      </c>
      <c r="S43" s="28">
        <f t="shared" si="11"/>
        <v>-1.7281256621926862E-2</v>
      </c>
      <c r="T43" s="47"/>
      <c r="U43" s="28">
        <f t="shared" ref="U43:Y43" si="12">U16/U$5</f>
        <v>-1.613865715742197E-3</v>
      </c>
      <c r="V43" s="28">
        <f t="shared" si="12"/>
        <v>-2.1232879061774301E-3</v>
      </c>
      <c r="W43" s="28">
        <f t="shared" si="12"/>
        <v>-1.1292022983933914E-2</v>
      </c>
      <c r="X43" s="28">
        <f t="shared" si="12"/>
        <v>-1.6997247266207036E-2</v>
      </c>
      <c r="Y43" s="28">
        <f t="shared" si="12"/>
        <v>-1.7638130404777175E-2</v>
      </c>
      <c r="Z43" s="47"/>
    </row>
    <row r="44" spans="1:26" ht="14.15" customHeight="1" x14ac:dyDescent="0.35">
      <c r="A44" s="14" t="s">
        <v>34</v>
      </c>
      <c r="B44" s="29">
        <f t="shared" ref="B44:S44" si="13">B17/B$5</f>
        <v>3.8065202980937267E-3</v>
      </c>
      <c r="C44" s="29">
        <f t="shared" si="13"/>
        <v>-1.187207548629104E-2</v>
      </c>
      <c r="D44" s="29">
        <f t="shared" si="13"/>
        <v>-5.4239181561618064E-3</v>
      </c>
      <c r="E44" s="29">
        <f t="shared" si="13"/>
        <v>7.1374112416523524E-3</v>
      </c>
      <c r="F44" s="29">
        <f t="shared" si="13"/>
        <v>5.9271646228167968E-3</v>
      </c>
      <c r="G44" s="29">
        <f t="shared" si="13"/>
        <v>5.8370044052863434E-3</v>
      </c>
      <c r="H44" s="29">
        <f t="shared" si="13"/>
        <v>4.7974687885855398E-3</v>
      </c>
      <c r="I44" s="29">
        <f t="shared" si="13"/>
        <v>9.4374801467643262E-3</v>
      </c>
      <c r="J44" s="29">
        <f t="shared" si="13"/>
        <v>1.9625317873223993E-2</v>
      </c>
      <c r="K44" s="29">
        <f t="shared" si="13"/>
        <v>-1.6109755377113694E-2</v>
      </c>
      <c r="L44" s="29">
        <f t="shared" si="13"/>
        <v>1.5280061295832204E-2</v>
      </c>
      <c r="M44" s="29">
        <f t="shared" si="13"/>
        <v>-3.5556478869863288E-4</v>
      </c>
      <c r="N44" s="29">
        <f t="shared" si="13"/>
        <v>5.9826065452147394E-2</v>
      </c>
      <c r="O44" s="29">
        <f t="shared" si="13"/>
        <v>4.7282669762912469E-2</v>
      </c>
      <c r="P44" s="29">
        <f t="shared" si="13"/>
        <v>1.206486885510623E-2</v>
      </c>
      <c r="Q44" s="29">
        <f t="shared" si="13"/>
        <v>-5.9844429005408206E-2</v>
      </c>
      <c r="R44" s="29">
        <f t="shared" si="13"/>
        <v>-7.3610483506552193E-2</v>
      </c>
      <c r="S44" s="29">
        <f t="shared" si="13"/>
        <v>-8.3949125567513213E-3</v>
      </c>
      <c r="T44" s="47"/>
      <c r="U44" s="29">
        <f t="shared" ref="U44:Y47" si="14">U17/U$5</f>
        <v>-1.5111871335280603E-3</v>
      </c>
      <c r="V44" s="29">
        <f t="shared" si="14"/>
        <v>6.4761996233650854E-3</v>
      </c>
      <c r="W44" s="29">
        <f t="shared" si="14"/>
        <v>4.705633287784599E-3</v>
      </c>
      <c r="X44" s="29">
        <f t="shared" si="14"/>
        <v>1.7272015556734095E-2</v>
      </c>
      <c r="Y44" s="29">
        <f t="shared" si="14"/>
        <v>-2.947344128278926E-2</v>
      </c>
      <c r="Z44" s="47"/>
    </row>
    <row r="45" spans="1:26" ht="14.15" customHeight="1" x14ac:dyDescent="0.35">
      <c r="A45" s="18" t="s">
        <v>35</v>
      </c>
      <c r="B45" s="27">
        <f t="shared" ref="B45:S45" si="15">B18/B$5</f>
        <v>0.16409215997428842</v>
      </c>
      <c r="C45" s="27">
        <f t="shared" si="15"/>
        <v>0.10979252871340732</v>
      </c>
      <c r="D45" s="27">
        <f t="shared" si="15"/>
        <v>0.13297173878958921</v>
      </c>
      <c r="E45" s="27">
        <f t="shared" si="15"/>
        <v>3.9081230537464519E-2</v>
      </c>
      <c r="F45" s="27">
        <f t="shared" si="15"/>
        <v>0.19237272389446303</v>
      </c>
      <c r="G45" s="27">
        <f t="shared" si="15"/>
        <v>0.24603045393602757</v>
      </c>
      <c r="H45" s="27">
        <f t="shared" si="15"/>
        <v>0.11838472355604335</v>
      </c>
      <c r="I45" s="27">
        <f t="shared" si="15"/>
        <v>9.4835166352851274E-3</v>
      </c>
      <c r="J45" s="27">
        <f t="shared" si="15"/>
        <v>9.51403308214544E-2</v>
      </c>
      <c r="K45" s="27">
        <f t="shared" si="15"/>
        <v>7.5254597755995148E-2</v>
      </c>
      <c r="L45" s="27">
        <f t="shared" si="15"/>
        <v>6.9943492904688168E-2</v>
      </c>
      <c r="M45" s="27">
        <f t="shared" si="15"/>
        <v>3.224453269198501E-2</v>
      </c>
      <c r="N45" s="27">
        <f t="shared" si="15"/>
        <v>8.4156293792762349E-2</v>
      </c>
      <c r="O45" s="27">
        <f t="shared" si="15"/>
        <v>0.16154537623131954</v>
      </c>
      <c r="P45" s="27">
        <f t="shared" si="15"/>
        <v>0.12073711811883396</v>
      </c>
      <c r="Q45" s="27">
        <f t="shared" si="15"/>
        <v>-8.9096861788839396E-2</v>
      </c>
      <c r="R45" s="27">
        <f t="shared" si="15"/>
        <v>-0.24790380077320881</v>
      </c>
      <c r="S45" s="27">
        <f t="shared" si="15"/>
        <v>-0.72556480809374169</v>
      </c>
      <c r="T45" s="47"/>
      <c r="U45" s="27">
        <f t="shared" si="14"/>
        <v>0.10997117751798083</v>
      </c>
      <c r="V45" s="27">
        <f t="shared" si="14"/>
        <v>0.14002952250605144</v>
      </c>
      <c r="W45" s="27">
        <f t="shared" si="14"/>
        <v>6.6877516674471962E-2</v>
      </c>
      <c r="X45" s="27">
        <f t="shared" si="14"/>
        <v>7.6097684167992521E-2</v>
      </c>
      <c r="Y45" s="27">
        <f t="shared" si="14"/>
        <v>-0.22026748446109226</v>
      </c>
      <c r="Z45" s="47"/>
    </row>
    <row r="46" spans="1:26" ht="14.15" customHeight="1" x14ac:dyDescent="0.35">
      <c r="A46" s="11" t="s">
        <v>36</v>
      </c>
      <c r="B46" s="29">
        <f t="shared" ref="B46:S46" si="16">B19/B$5</f>
        <v>3.0653034168290381E-2</v>
      </c>
      <c r="C46" s="29">
        <f t="shared" si="16"/>
        <v>1.5797207935341659E-2</v>
      </c>
      <c r="D46" s="29">
        <f t="shared" si="16"/>
        <v>2.0083686108497961E-2</v>
      </c>
      <c r="E46" s="29">
        <f t="shared" si="16"/>
        <v>6.7194547275015388E-3</v>
      </c>
      <c r="F46" s="29">
        <f t="shared" si="16"/>
        <v>3.9813266443701228E-2</v>
      </c>
      <c r="G46" s="29">
        <f t="shared" si="16"/>
        <v>6.550469258762689E-3</v>
      </c>
      <c r="H46" s="29">
        <f t="shared" si="16"/>
        <v>-3.4555494580875293E-3</v>
      </c>
      <c r="I46" s="29">
        <f t="shared" si="16"/>
        <v>1.4114787380477768E-2</v>
      </c>
      <c r="J46" s="29">
        <f t="shared" si="16"/>
        <v>1.9919277698714509E-2</v>
      </c>
      <c r="K46" s="29">
        <f t="shared" si="16"/>
        <v>5.8781293597451524E-2</v>
      </c>
      <c r="L46" s="29">
        <f t="shared" si="16"/>
        <v>-3.5117403866106919E-4</v>
      </c>
      <c r="M46" s="29">
        <f t="shared" si="16"/>
        <v>3.7953544861090024E-2</v>
      </c>
      <c r="N46" s="29">
        <f t="shared" si="16"/>
        <v>7.1304921276069575E-3</v>
      </c>
      <c r="O46" s="29">
        <f t="shared" si="16"/>
        <v>5.1279074122626313E-2</v>
      </c>
      <c r="P46" s="29">
        <f t="shared" si="16"/>
        <v>6.9267264911916454E-2</v>
      </c>
      <c r="Q46" s="29">
        <f t="shared" si="16"/>
        <v>-1.6356296629295119E-2</v>
      </c>
      <c r="R46" s="29">
        <f t="shared" si="16"/>
        <v>-9.0676306672691671E-3</v>
      </c>
      <c r="S46" s="29">
        <f t="shared" si="16"/>
        <v>-2.2506661376639418E-2</v>
      </c>
      <c r="T46" s="47"/>
      <c r="U46" s="29">
        <f t="shared" si="14"/>
        <v>1.8040022903363751E-2</v>
      </c>
      <c r="V46" s="29">
        <f t="shared" si="14"/>
        <v>1.3948297882314739E-2</v>
      </c>
      <c r="W46" s="29">
        <f t="shared" si="14"/>
        <v>2.8458335739076322E-2</v>
      </c>
      <c r="X46" s="29">
        <f t="shared" si="14"/>
        <v>3.0138646867186907E-2</v>
      </c>
      <c r="Y46" s="29">
        <f t="shared" si="14"/>
        <v>8.45014789977876E-3</v>
      </c>
      <c r="Z46" s="47"/>
    </row>
    <row r="47" spans="1:26" ht="15" customHeight="1" thickBot="1" x14ac:dyDescent="0.4">
      <c r="A47" s="100" t="s">
        <v>37</v>
      </c>
      <c r="B47" s="32">
        <f t="shared" ref="B47:S47" si="17">B20/B$5</f>
        <v>0.13343912580599804</v>
      </c>
      <c r="C47" s="32">
        <f t="shared" si="17"/>
        <v>9.3995320778065661E-2</v>
      </c>
      <c r="D47" s="32">
        <f t="shared" si="17"/>
        <v>0.11288805268109126</v>
      </c>
      <c r="E47" s="32">
        <f t="shared" si="17"/>
        <v>3.2361775809962981E-2</v>
      </c>
      <c r="F47" s="32">
        <f t="shared" si="17"/>
        <v>0.1525594574507618</v>
      </c>
      <c r="G47" s="32">
        <f t="shared" si="17"/>
        <v>0.23947998467726489</v>
      </c>
      <c r="H47" s="32">
        <f t="shared" si="17"/>
        <v>0.12184027301413088</v>
      </c>
      <c r="I47" s="32">
        <f t="shared" si="17"/>
        <v>-4.6312707451926401E-3</v>
      </c>
      <c r="J47" s="32">
        <f t="shared" si="17"/>
        <v>7.5221053122739898E-2</v>
      </c>
      <c r="K47" s="32">
        <f t="shared" si="17"/>
        <v>1.6473304158543624E-2</v>
      </c>
      <c r="L47" s="32">
        <f t="shared" si="17"/>
        <v>7.0294666943349238E-2</v>
      </c>
      <c r="M47" s="32">
        <f t="shared" si="17"/>
        <v>-5.7090121691050159E-3</v>
      </c>
      <c r="N47" s="32">
        <f t="shared" si="17"/>
        <v>7.7025801665155394E-2</v>
      </c>
      <c r="O47" s="32">
        <f t="shared" si="17"/>
        <v>0.1102663021086932</v>
      </c>
      <c r="P47" s="32">
        <f t="shared" si="17"/>
        <v>5.14698532069175E-2</v>
      </c>
      <c r="Q47" s="32">
        <f t="shared" si="17"/>
        <v>-7.2740565159544274E-2</v>
      </c>
      <c r="R47" s="32">
        <f t="shared" si="17"/>
        <v>-0.23883617010593966</v>
      </c>
      <c r="S47" s="32">
        <f t="shared" si="17"/>
        <v>-0.70305814671710232</v>
      </c>
      <c r="T47" s="47"/>
      <c r="U47" s="32">
        <f t="shared" si="14"/>
        <v>9.193115461461708E-2</v>
      </c>
      <c r="V47" s="32">
        <f t="shared" si="14"/>
        <v>0.12608122462373669</v>
      </c>
      <c r="W47" s="32">
        <f t="shared" si="14"/>
        <v>3.841918093539564E-2</v>
      </c>
      <c r="X47" s="32">
        <f t="shared" si="14"/>
        <v>4.5959037300805618E-2</v>
      </c>
      <c r="Y47" s="32">
        <f t="shared" si="14"/>
        <v>-0.22871763236087103</v>
      </c>
      <c r="Z47" s="47"/>
    </row>
    <row r="48" spans="1:26" ht="15" customHeight="1" thickTop="1" x14ac:dyDescent="0.35">
      <c r="B48" s="25"/>
      <c r="C48" s="25"/>
      <c r="D48" s="25"/>
      <c r="E48" s="25"/>
      <c r="F48" s="25"/>
      <c r="G48" s="25"/>
      <c r="H48" s="25"/>
      <c r="I48" s="25"/>
      <c r="J48" s="25"/>
      <c r="K48" s="25"/>
      <c r="L48" s="25"/>
      <c r="M48" s="25"/>
      <c r="N48" s="25"/>
      <c r="O48" s="25"/>
      <c r="P48" s="25"/>
      <c r="Q48" s="25"/>
      <c r="R48" s="25"/>
      <c r="S48" s="25"/>
      <c r="T48" s="47"/>
      <c r="U48" s="25"/>
      <c r="V48" s="25"/>
      <c r="W48" s="25"/>
      <c r="X48" s="25"/>
      <c r="Y48" s="25"/>
      <c r="Z48" s="47"/>
    </row>
    <row r="49" spans="1:26" ht="15.75" customHeight="1" x14ac:dyDescent="0.35">
      <c r="A49" s="33" t="s">
        <v>44</v>
      </c>
      <c r="B49" s="34"/>
      <c r="C49" s="34"/>
      <c r="D49" s="34"/>
      <c r="E49" s="34"/>
      <c r="F49" s="34"/>
      <c r="G49" s="34"/>
      <c r="H49" s="34"/>
      <c r="I49" s="34"/>
      <c r="J49" s="34"/>
      <c r="K49" s="34"/>
      <c r="L49" s="34"/>
      <c r="M49" s="34"/>
      <c r="N49" s="34"/>
      <c r="O49" s="34"/>
      <c r="P49" s="34"/>
      <c r="Q49" s="34"/>
      <c r="R49" s="34"/>
      <c r="S49" s="34"/>
      <c r="T49" s="47"/>
      <c r="U49" s="34"/>
      <c r="V49" s="34"/>
      <c r="W49" s="34"/>
      <c r="X49" s="34"/>
      <c r="Y49" s="34"/>
      <c r="Z49" s="47"/>
    </row>
    <row r="50" spans="1:26" ht="14.15" customHeight="1" x14ac:dyDescent="0.35">
      <c r="A50" s="35" t="s">
        <v>45</v>
      </c>
      <c r="R50" s="20"/>
      <c r="T50" s="48"/>
      <c r="Z50" s="48"/>
    </row>
    <row r="51" spans="1:26" ht="14.15" customHeight="1" x14ac:dyDescent="0.35">
      <c r="A51" s="20" t="s">
        <v>37</v>
      </c>
      <c r="B51" s="36">
        <f t="shared" ref="B51:S51" si="18">B20</f>
        <v>26572000</v>
      </c>
      <c r="C51" s="36">
        <f t="shared" si="18"/>
        <v>19445000</v>
      </c>
      <c r="D51" s="36">
        <f t="shared" si="18"/>
        <v>23040000</v>
      </c>
      <c r="E51" s="36">
        <f t="shared" si="18"/>
        <v>7046000</v>
      </c>
      <c r="F51" s="36">
        <f t="shared" si="18"/>
        <v>32843000</v>
      </c>
      <c r="G51" s="36">
        <f t="shared" si="18"/>
        <v>50013000</v>
      </c>
      <c r="H51" s="36">
        <f t="shared" si="18"/>
        <v>28419000</v>
      </c>
      <c r="I51" s="36">
        <f t="shared" si="18"/>
        <v>-1006000</v>
      </c>
      <c r="J51" s="36">
        <f t="shared" si="18"/>
        <v>16121000</v>
      </c>
      <c r="K51" s="36">
        <f t="shared" si="18"/>
        <v>3625000</v>
      </c>
      <c r="L51" s="36">
        <f t="shared" si="18"/>
        <v>17615000</v>
      </c>
      <c r="M51" s="36">
        <f t="shared" si="18"/>
        <v>-1429000</v>
      </c>
      <c r="N51" s="36">
        <f t="shared" si="18"/>
        <v>18688000</v>
      </c>
      <c r="O51" s="36">
        <f t="shared" si="18"/>
        <v>29440000</v>
      </c>
      <c r="P51" s="36">
        <f t="shared" si="18"/>
        <v>13387000</v>
      </c>
      <c r="Q51" s="36">
        <f t="shared" si="18"/>
        <v>-16019000</v>
      </c>
      <c r="R51" s="36">
        <f t="shared" si="18"/>
        <v>-47569000</v>
      </c>
      <c r="S51" s="36">
        <f t="shared" si="18"/>
        <v>-155939000</v>
      </c>
      <c r="T51" s="47"/>
      <c r="U51" s="36">
        <f>U20</f>
        <v>76103000</v>
      </c>
      <c r="V51" s="36">
        <v>110269000</v>
      </c>
      <c r="W51" s="36">
        <v>35932000</v>
      </c>
      <c r="X51" s="36">
        <v>45496000</v>
      </c>
      <c r="Y51" s="36">
        <f>Y20</f>
        <v>-206140000</v>
      </c>
      <c r="Z51" s="47"/>
    </row>
    <row r="52" spans="1:26" ht="14.15" customHeight="1" x14ac:dyDescent="0.35">
      <c r="A52" s="20" t="s">
        <v>46</v>
      </c>
      <c r="R52" s="20"/>
      <c r="T52" s="47"/>
      <c r="Z52" s="47"/>
    </row>
    <row r="53" spans="1:26" ht="14.15" customHeight="1" x14ac:dyDescent="0.35">
      <c r="A53" s="12" t="s">
        <v>47</v>
      </c>
      <c r="B53" s="13">
        <v>15065000</v>
      </c>
      <c r="C53" s="13">
        <v>16510000</v>
      </c>
      <c r="D53" s="13">
        <v>18259000</v>
      </c>
      <c r="E53" s="13">
        <v>18636000</v>
      </c>
      <c r="F53" s="13">
        <v>18896000</v>
      </c>
      <c r="G53" s="13">
        <v>19206000</v>
      </c>
      <c r="H53" s="13">
        <v>21271000</v>
      </c>
      <c r="I53" s="13">
        <v>20356000</v>
      </c>
      <c r="J53" s="13">
        <v>21263000</v>
      </c>
      <c r="K53" s="13">
        <v>21433000</v>
      </c>
      <c r="L53" s="13">
        <v>21643000</v>
      </c>
      <c r="M53" s="13">
        <v>23287000</v>
      </c>
      <c r="N53" s="13">
        <v>22671000</v>
      </c>
      <c r="O53" s="13">
        <v>22611000</v>
      </c>
      <c r="P53" s="13">
        <v>22877000</v>
      </c>
      <c r="Q53" s="13">
        <v>22735000</v>
      </c>
      <c r="R53" s="13">
        <v>22704000</v>
      </c>
      <c r="S53" s="13">
        <v>22416000</v>
      </c>
      <c r="T53" s="47"/>
      <c r="U53" s="13">
        <v>68470000</v>
      </c>
      <c r="V53" s="13">
        <v>79729000</v>
      </c>
      <c r="W53" s="13">
        <v>87626000</v>
      </c>
      <c r="X53" s="13">
        <v>90894000</v>
      </c>
      <c r="Y53" s="13">
        <f t="shared" ref="Y53:Y61" si="19">SUM(P53:S53)</f>
        <v>90732000</v>
      </c>
      <c r="Z53" s="47"/>
    </row>
    <row r="54" spans="1:26" ht="14.15" customHeight="1" x14ac:dyDescent="0.35">
      <c r="A54" s="12" t="s">
        <v>48</v>
      </c>
      <c r="B54" s="13">
        <v>-1242000</v>
      </c>
      <c r="C54" s="13">
        <v>-2360000</v>
      </c>
      <c r="D54" s="13">
        <v>-3272000</v>
      </c>
      <c r="E54" s="13">
        <v>-3713000</v>
      </c>
      <c r="F54" s="13">
        <v>-977000</v>
      </c>
      <c r="G54" s="13">
        <v>831000</v>
      </c>
      <c r="H54" s="13">
        <v>-20814000</v>
      </c>
      <c r="I54" s="13">
        <v>-5216000</v>
      </c>
      <c r="J54" s="13">
        <v>-3854000</v>
      </c>
      <c r="K54" s="13">
        <v>4357000</v>
      </c>
      <c r="L54" s="13">
        <v>-9269000</v>
      </c>
      <c r="M54" s="13">
        <v>-2197000</v>
      </c>
      <c r="N54" s="13">
        <v>-7772000</v>
      </c>
      <c r="O54" s="13">
        <v>974000</v>
      </c>
      <c r="P54" s="13">
        <v>24494000</v>
      </c>
      <c r="Q54" s="13">
        <v>-10128000</v>
      </c>
      <c r="R54" s="13">
        <v>-7342000</v>
      </c>
      <c r="S54" s="13">
        <v>-8399000</v>
      </c>
      <c r="T54" s="47"/>
      <c r="U54" s="13">
        <v>-10587000</v>
      </c>
      <c r="V54" s="13">
        <v>-26176000</v>
      </c>
      <c r="W54" s="13">
        <v>-10963000</v>
      </c>
      <c r="X54" s="13">
        <v>7568000</v>
      </c>
      <c r="Y54" s="13">
        <f t="shared" si="19"/>
        <v>-1375000</v>
      </c>
      <c r="Z54" s="47"/>
    </row>
    <row r="55" spans="1:26" ht="14.15" customHeight="1" x14ac:dyDescent="0.35">
      <c r="A55" s="12" t="s">
        <v>49</v>
      </c>
      <c r="B55" s="13">
        <v>7826000</v>
      </c>
      <c r="C55" s="13">
        <v>7043000</v>
      </c>
      <c r="D55" s="13">
        <v>9089000</v>
      </c>
      <c r="E55" s="13">
        <v>11782000</v>
      </c>
      <c r="F55" s="13">
        <v>8643000</v>
      </c>
      <c r="G55" s="13">
        <v>14943000</v>
      </c>
      <c r="H55" s="13">
        <v>13003000</v>
      </c>
      <c r="I55" s="13">
        <v>11988000</v>
      </c>
      <c r="J55" s="13">
        <v>11150000</v>
      </c>
      <c r="K55" s="13">
        <v>14976000</v>
      </c>
      <c r="L55" s="13">
        <v>15094000</v>
      </c>
      <c r="M55" s="13">
        <v>15110000</v>
      </c>
      <c r="N55" s="13">
        <v>17884000</v>
      </c>
      <c r="O55" s="13">
        <v>15625000</v>
      </c>
      <c r="P55" s="13">
        <v>12962000</v>
      </c>
      <c r="Q55" s="13">
        <v>14605000</v>
      </c>
      <c r="R55" s="13">
        <v>13372000</v>
      </c>
      <c r="S55" s="13">
        <v>12536000</v>
      </c>
      <c r="T55" s="47"/>
      <c r="U55" s="13">
        <v>35740000</v>
      </c>
      <c r="V55" s="13">
        <v>48577000</v>
      </c>
      <c r="W55" s="13">
        <v>56330000</v>
      </c>
      <c r="X55" s="13">
        <v>61076000</v>
      </c>
      <c r="Y55" s="13">
        <f t="shared" si="19"/>
        <v>53475000</v>
      </c>
      <c r="Z55" s="47"/>
    </row>
    <row r="56" spans="1:26" ht="14.15" customHeight="1" x14ac:dyDescent="0.35">
      <c r="A56" s="12" t="s">
        <v>248</v>
      </c>
      <c r="B56" s="13">
        <v>0</v>
      </c>
      <c r="C56" s="13">
        <v>0</v>
      </c>
      <c r="D56" s="13">
        <v>0</v>
      </c>
      <c r="E56" s="13">
        <v>18664000</v>
      </c>
      <c r="F56" s="13">
        <v>0</v>
      </c>
      <c r="G56" s="13">
        <v>0</v>
      </c>
      <c r="H56" s="13">
        <v>0</v>
      </c>
      <c r="I56" s="13">
        <v>0</v>
      </c>
      <c r="J56" s="13">
        <v>0</v>
      </c>
      <c r="K56" s="13">
        <v>0</v>
      </c>
      <c r="L56" s="13">
        <v>0</v>
      </c>
      <c r="M56" s="13">
        <v>0</v>
      </c>
      <c r="N56" s="13">
        <v>0</v>
      </c>
      <c r="O56" s="13">
        <v>0</v>
      </c>
      <c r="P56" s="13">
        <v>0</v>
      </c>
      <c r="Q56" s="13">
        <v>0</v>
      </c>
      <c r="R56" s="13">
        <v>0</v>
      </c>
      <c r="S56" s="13">
        <v>173738000</v>
      </c>
      <c r="T56" s="47"/>
      <c r="U56" s="13">
        <v>18664000</v>
      </c>
      <c r="V56" s="13">
        <v>0</v>
      </c>
      <c r="W56" s="13">
        <v>0</v>
      </c>
      <c r="X56" s="13">
        <v>0</v>
      </c>
      <c r="Y56" s="13">
        <f t="shared" si="19"/>
        <v>173738000</v>
      </c>
      <c r="Z56" s="47"/>
    </row>
    <row r="57" spans="1:26" ht="14.15" customHeight="1" x14ac:dyDescent="0.35">
      <c r="A57" s="12" t="s">
        <v>50</v>
      </c>
      <c r="B57" s="13">
        <v>0</v>
      </c>
      <c r="C57" s="13">
        <v>0</v>
      </c>
      <c r="D57" s="13">
        <v>0</v>
      </c>
      <c r="E57" s="13">
        <v>0</v>
      </c>
      <c r="F57" s="13">
        <v>0</v>
      </c>
      <c r="G57" s="13">
        <v>0</v>
      </c>
      <c r="H57" s="13">
        <v>0</v>
      </c>
      <c r="I57" s="13">
        <v>0</v>
      </c>
      <c r="J57" s="13">
        <v>0</v>
      </c>
      <c r="K57" s="13">
        <v>0</v>
      </c>
      <c r="L57" s="13">
        <v>0</v>
      </c>
      <c r="M57" s="13">
        <v>0</v>
      </c>
      <c r="N57" s="13">
        <v>0</v>
      </c>
      <c r="O57" s="13">
        <v>0</v>
      </c>
      <c r="P57" s="13">
        <v>0</v>
      </c>
      <c r="Q57" s="13">
        <v>0</v>
      </c>
      <c r="R57" s="13">
        <v>28000000</v>
      </c>
      <c r="S57" s="13">
        <v>0</v>
      </c>
      <c r="T57" s="47"/>
      <c r="U57" s="13">
        <v>0</v>
      </c>
      <c r="V57" s="13">
        <v>0</v>
      </c>
      <c r="W57" s="13">
        <v>0</v>
      </c>
      <c r="X57" s="13">
        <v>0</v>
      </c>
      <c r="Y57" s="13">
        <f t="shared" si="19"/>
        <v>28000000</v>
      </c>
      <c r="Z57" s="47"/>
    </row>
    <row r="58" spans="1:26" ht="14.15" customHeight="1" x14ac:dyDescent="0.35">
      <c r="A58" s="12" t="s">
        <v>51</v>
      </c>
      <c r="B58" s="13">
        <v>0</v>
      </c>
      <c r="C58" s="13">
        <v>0</v>
      </c>
      <c r="D58" s="13">
        <v>0</v>
      </c>
      <c r="E58" s="13">
        <v>0</v>
      </c>
      <c r="F58" s="13">
        <v>0</v>
      </c>
      <c r="G58" s="13">
        <v>0</v>
      </c>
      <c r="H58" s="13">
        <v>0</v>
      </c>
      <c r="I58" s="13">
        <v>0</v>
      </c>
      <c r="J58" s="13">
        <v>0</v>
      </c>
      <c r="K58" s="13">
        <v>0</v>
      </c>
      <c r="L58" s="13">
        <v>0</v>
      </c>
      <c r="M58" s="13">
        <v>0</v>
      </c>
      <c r="N58" s="13">
        <v>0</v>
      </c>
      <c r="O58" s="13">
        <v>5000000</v>
      </c>
      <c r="P58" s="13">
        <v>0</v>
      </c>
      <c r="Q58" s="13">
        <v>0</v>
      </c>
      <c r="R58" s="13">
        <v>0</v>
      </c>
      <c r="S58" s="13">
        <v>0</v>
      </c>
      <c r="T58" s="47"/>
      <c r="U58" s="13">
        <v>0</v>
      </c>
      <c r="V58" s="13">
        <v>0</v>
      </c>
      <c r="W58" s="13">
        <v>0</v>
      </c>
      <c r="X58" s="13">
        <v>5000000</v>
      </c>
      <c r="Y58" s="13">
        <f t="shared" si="19"/>
        <v>0</v>
      </c>
      <c r="Z58" s="47"/>
    </row>
    <row r="59" spans="1:26" ht="14.15" customHeight="1" x14ac:dyDescent="0.35">
      <c r="A59" s="12" t="s">
        <v>52</v>
      </c>
      <c r="B59" s="13">
        <v>361000</v>
      </c>
      <c r="C59" s="13">
        <v>259000</v>
      </c>
      <c r="D59" s="13">
        <v>373000</v>
      </c>
      <c r="E59" s="13">
        <v>2704000</v>
      </c>
      <c r="F59" s="13">
        <v>790000</v>
      </c>
      <c r="G59" s="13">
        <v>235000</v>
      </c>
      <c r="H59" s="13">
        <v>369000</v>
      </c>
      <c r="I59" s="13">
        <v>500000</v>
      </c>
      <c r="J59" s="13">
        <v>-1510000</v>
      </c>
      <c r="K59" s="13">
        <v>-262000</v>
      </c>
      <c r="L59" s="13">
        <v>-18000</v>
      </c>
      <c r="M59" s="13">
        <v>-243000</v>
      </c>
      <c r="N59" s="13">
        <v>593000</v>
      </c>
      <c r="O59" s="13">
        <v>367000</v>
      </c>
      <c r="P59" s="13">
        <v>60000</v>
      </c>
      <c r="Q59" s="13">
        <v>-307000</v>
      </c>
      <c r="R59" s="13">
        <v>105000</v>
      </c>
      <c r="S59" s="13">
        <v>214000</v>
      </c>
      <c r="T59" s="47"/>
      <c r="U59" s="13">
        <v>3697000</v>
      </c>
      <c r="V59" s="13">
        <v>1894000</v>
      </c>
      <c r="W59" s="13">
        <v>-2033000</v>
      </c>
      <c r="X59" s="13">
        <v>713000</v>
      </c>
      <c r="Y59" s="13">
        <f t="shared" si="19"/>
        <v>72000</v>
      </c>
      <c r="Z59" s="47"/>
    </row>
    <row r="60" spans="1:26" ht="14.15" customHeight="1" x14ac:dyDescent="0.35">
      <c r="A60" s="12" t="s">
        <v>31</v>
      </c>
      <c r="B60" s="13">
        <v>0</v>
      </c>
      <c r="C60" s="13">
        <v>0</v>
      </c>
      <c r="D60" s="13">
        <v>0</v>
      </c>
      <c r="E60" s="13">
        <v>0</v>
      </c>
      <c r="F60" s="13">
        <v>0</v>
      </c>
      <c r="G60" s="13">
        <v>-41940000</v>
      </c>
      <c r="H60" s="13">
        <v>-9864000</v>
      </c>
      <c r="I60" s="13">
        <v>1543000</v>
      </c>
      <c r="J60" s="13">
        <v>0</v>
      </c>
      <c r="K60" s="13">
        <v>0</v>
      </c>
      <c r="L60" s="13">
        <v>0</v>
      </c>
      <c r="M60" s="13">
        <v>0</v>
      </c>
      <c r="N60" s="13">
        <v>0</v>
      </c>
      <c r="O60" s="13">
        <v>0</v>
      </c>
      <c r="P60" s="13">
        <v>0</v>
      </c>
      <c r="Q60" s="13">
        <v>0</v>
      </c>
      <c r="R60" s="13">
        <v>0</v>
      </c>
      <c r="S60" s="13">
        <v>0</v>
      </c>
      <c r="T60" s="47"/>
      <c r="U60" s="13">
        <v>0</v>
      </c>
      <c r="V60" s="13">
        <v>-50261000</v>
      </c>
      <c r="W60" s="13">
        <v>0</v>
      </c>
      <c r="X60" s="13">
        <v>0</v>
      </c>
      <c r="Y60" s="13">
        <f t="shared" si="19"/>
        <v>0</v>
      </c>
      <c r="Z60" s="47"/>
    </row>
    <row r="61" spans="1:26" ht="14.15" customHeight="1" x14ac:dyDescent="0.35">
      <c r="A61" s="12" t="s">
        <v>53</v>
      </c>
      <c r="B61" s="13">
        <v>0</v>
      </c>
      <c r="C61" s="13">
        <v>0</v>
      </c>
      <c r="D61" s="13">
        <v>0</v>
      </c>
      <c r="E61" s="13">
        <v>0</v>
      </c>
      <c r="F61" s="13">
        <v>0</v>
      </c>
      <c r="G61" s="13">
        <v>0</v>
      </c>
      <c r="H61" s="13">
        <v>0</v>
      </c>
      <c r="I61" s="13">
        <v>0</v>
      </c>
      <c r="J61" s="13">
        <v>-3755000</v>
      </c>
      <c r="K61" s="13">
        <v>3624000</v>
      </c>
      <c r="L61" s="13">
        <v>-1557000</v>
      </c>
      <c r="M61" s="13">
        <v>-472000</v>
      </c>
      <c r="N61" s="13">
        <v>-13260000</v>
      </c>
      <c r="O61" s="13">
        <v>-18028000</v>
      </c>
      <c r="P61" s="13">
        <v>-2840000</v>
      </c>
      <c r="Q61" s="13">
        <v>13219000</v>
      </c>
      <c r="R61" s="13">
        <v>15305000</v>
      </c>
      <c r="S61" s="13">
        <v>2963000</v>
      </c>
      <c r="T61" s="47"/>
      <c r="U61" s="13">
        <v>0</v>
      </c>
      <c r="V61" s="13">
        <v>0</v>
      </c>
      <c r="W61" s="13">
        <v>-2160000</v>
      </c>
      <c r="X61" s="13">
        <v>-20909000</v>
      </c>
      <c r="Y61" s="13">
        <f t="shared" si="19"/>
        <v>28647000</v>
      </c>
      <c r="Z61" s="47"/>
    </row>
    <row r="62" spans="1:26" ht="14.15" customHeight="1" x14ac:dyDescent="0.35">
      <c r="A62" s="12" t="s">
        <v>54</v>
      </c>
      <c r="R62" s="11"/>
      <c r="T62" s="47"/>
      <c r="Z62" s="47"/>
    </row>
    <row r="63" spans="1:26" ht="14.15" customHeight="1" x14ac:dyDescent="0.35">
      <c r="A63" s="37" t="s">
        <v>55</v>
      </c>
      <c r="B63" s="13">
        <v>2366000</v>
      </c>
      <c r="C63" s="13">
        <v>-3128000</v>
      </c>
      <c r="D63" s="13">
        <v>-4779000</v>
      </c>
      <c r="E63" s="13">
        <v>-16564000</v>
      </c>
      <c r="F63" s="13">
        <v>19168000</v>
      </c>
      <c r="G63" s="13">
        <v>-13459000</v>
      </c>
      <c r="H63" s="13">
        <v>-24350000</v>
      </c>
      <c r="I63" s="13">
        <v>-5768000</v>
      </c>
      <c r="J63" s="13">
        <v>-736000</v>
      </c>
      <c r="K63" s="13">
        <v>-3143000</v>
      </c>
      <c r="L63" s="13">
        <v>12474000</v>
      </c>
      <c r="M63" s="13">
        <v>-3651000</v>
      </c>
      <c r="N63" s="13">
        <v>-16618000</v>
      </c>
      <c r="O63" s="13">
        <v>-39056000</v>
      </c>
      <c r="P63" s="13">
        <v>26245000</v>
      </c>
      <c r="Q63" s="13">
        <v>13104000</v>
      </c>
      <c r="R63" s="13">
        <v>8966000</v>
      </c>
      <c r="S63" s="13">
        <v>735000</v>
      </c>
      <c r="T63" s="47"/>
      <c r="U63" s="13">
        <v>-22105000</v>
      </c>
      <c r="V63" s="13">
        <v>-24409000</v>
      </c>
      <c r="W63" s="13">
        <v>4944000</v>
      </c>
      <c r="X63" s="13">
        <v>-16325000</v>
      </c>
      <c r="Y63" s="13">
        <f t="shared" ref="Y63:Y69" si="20">SUM(P63:S63)</f>
        <v>49050000</v>
      </c>
      <c r="Z63" s="47"/>
    </row>
    <row r="64" spans="1:26" ht="14.15" customHeight="1" x14ac:dyDescent="0.35">
      <c r="A64" s="37" t="s">
        <v>56</v>
      </c>
      <c r="B64" s="13">
        <v>-1376000</v>
      </c>
      <c r="C64" s="13">
        <v>169000</v>
      </c>
      <c r="D64" s="13">
        <v>-1950000</v>
      </c>
      <c r="E64" s="13">
        <v>3689000</v>
      </c>
      <c r="F64" s="13">
        <v>5189000</v>
      </c>
      <c r="G64" s="13">
        <v>-35023000</v>
      </c>
      <c r="H64" s="13">
        <v>-12333000</v>
      </c>
      <c r="I64" s="13">
        <v>-8334000</v>
      </c>
      <c r="J64" s="13">
        <v>-11999000</v>
      </c>
      <c r="K64" s="13">
        <v>-13300000</v>
      </c>
      <c r="L64" s="13">
        <v>5392000</v>
      </c>
      <c r="M64" s="13">
        <v>1973000</v>
      </c>
      <c r="N64" s="13">
        <v>17982000</v>
      </c>
      <c r="O64" s="13">
        <v>4775000</v>
      </c>
      <c r="P64" s="13">
        <v>-12643000</v>
      </c>
      <c r="Q64" s="13">
        <v>1249000</v>
      </c>
      <c r="R64" s="13">
        <v>5351000</v>
      </c>
      <c r="S64" s="13">
        <v>-3759000</v>
      </c>
      <c r="T64" s="47"/>
      <c r="U64" s="13">
        <v>532000</v>
      </c>
      <c r="V64" s="13">
        <v>-50501000</v>
      </c>
      <c r="W64" s="13">
        <v>-17934000</v>
      </c>
      <c r="X64" s="13">
        <v>11363000</v>
      </c>
      <c r="Y64" s="13">
        <f t="shared" si="20"/>
        <v>-9802000</v>
      </c>
      <c r="Z64" s="47"/>
    </row>
    <row r="65" spans="1:26" ht="15" customHeight="1" x14ac:dyDescent="0.35">
      <c r="A65" s="37" t="s">
        <v>57</v>
      </c>
      <c r="B65" s="13">
        <v>-26717000</v>
      </c>
      <c r="C65" s="13">
        <v>-2263000</v>
      </c>
      <c r="D65" s="13">
        <v>-3947000</v>
      </c>
      <c r="E65" s="13">
        <v>8599000</v>
      </c>
      <c r="F65" s="13">
        <v>-12716000</v>
      </c>
      <c r="G65" s="13">
        <v>8572000</v>
      </c>
      <c r="H65" s="13">
        <v>8037000</v>
      </c>
      <c r="I65" s="13">
        <v>16999000</v>
      </c>
      <c r="J65" s="13">
        <v>-20182000</v>
      </c>
      <c r="K65" s="13">
        <v>3283000</v>
      </c>
      <c r="L65" s="13">
        <v>-30534000</v>
      </c>
      <c r="M65" s="13">
        <v>-1167000</v>
      </c>
      <c r="N65" s="13">
        <v>-17264000</v>
      </c>
      <c r="O65" s="13">
        <v>2677000</v>
      </c>
      <c r="P65" s="13">
        <v>-3810000</v>
      </c>
      <c r="Q65" s="13">
        <v>6825000</v>
      </c>
      <c r="R65" s="13">
        <v>-19414000</v>
      </c>
      <c r="S65" s="13">
        <v>-37972000</v>
      </c>
      <c r="T65" s="47"/>
      <c r="U65" s="13">
        <v>-24328000</v>
      </c>
      <c r="V65" s="13">
        <v>20892000</v>
      </c>
      <c r="W65" s="13">
        <v>-48600000</v>
      </c>
      <c r="X65" s="13">
        <v>-11572000</v>
      </c>
      <c r="Y65" s="13">
        <f t="shared" si="20"/>
        <v>-54371000</v>
      </c>
      <c r="Z65" s="47"/>
    </row>
    <row r="66" spans="1:26" ht="14.15" customHeight="1" x14ac:dyDescent="0.35">
      <c r="A66" s="37" t="s">
        <v>58</v>
      </c>
      <c r="B66" s="13">
        <v>0</v>
      </c>
      <c r="C66" s="13">
        <v>0</v>
      </c>
      <c r="D66" s="13">
        <v>0</v>
      </c>
      <c r="E66" s="13">
        <v>0</v>
      </c>
      <c r="F66" s="13">
        <v>0</v>
      </c>
      <c r="G66" s="13">
        <v>0</v>
      </c>
      <c r="H66" s="13">
        <v>0</v>
      </c>
      <c r="I66" s="13">
        <v>0</v>
      </c>
      <c r="J66" s="13">
        <v>0</v>
      </c>
      <c r="K66" s="13">
        <v>0</v>
      </c>
      <c r="L66" s="13">
        <v>-45748000</v>
      </c>
      <c r="M66" s="13">
        <v>-17572000</v>
      </c>
      <c r="N66" s="13">
        <v>0</v>
      </c>
      <c r="O66" s="13">
        <v>0</v>
      </c>
      <c r="P66" s="13">
        <v>0</v>
      </c>
      <c r="Q66" s="13">
        <v>0</v>
      </c>
      <c r="R66" s="13">
        <v>0</v>
      </c>
      <c r="S66" s="13">
        <v>0</v>
      </c>
      <c r="T66" s="47"/>
      <c r="U66" s="13">
        <v>0</v>
      </c>
      <c r="V66" s="13">
        <v>0</v>
      </c>
      <c r="W66" s="13">
        <v>-63320000</v>
      </c>
      <c r="X66" s="13">
        <v>0</v>
      </c>
      <c r="Y66" s="13">
        <f t="shared" si="20"/>
        <v>0</v>
      </c>
      <c r="Z66" s="47"/>
    </row>
    <row r="67" spans="1:26" ht="14.15" customHeight="1" x14ac:dyDescent="0.35">
      <c r="A67" s="37" t="s">
        <v>59</v>
      </c>
      <c r="B67" s="13">
        <v>1030000</v>
      </c>
      <c r="C67" s="13">
        <v>2683000</v>
      </c>
      <c r="D67" s="13">
        <v>1523000</v>
      </c>
      <c r="E67" s="13">
        <v>2536000</v>
      </c>
      <c r="F67" s="13">
        <v>2246000</v>
      </c>
      <c r="G67" s="13">
        <v>-424000</v>
      </c>
      <c r="H67" s="13">
        <v>9459000</v>
      </c>
      <c r="I67" s="13">
        <v>4560000</v>
      </c>
      <c r="J67" s="13">
        <v>6127000</v>
      </c>
      <c r="K67" s="13">
        <v>4561000</v>
      </c>
      <c r="L67" s="13">
        <v>11938000</v>
      </c>
      <c r="M67" s="13">
        <v>-7972000</v>
      </c>
      <c r="N67" s="13">
        <v>3379000</v>
      </c>
      <c r="O67" s="13">
        <v>6401000</v>
      </c>
      <c r="P67" s="13">
        <v>12329000</v>
      </c>
      <c r="Q67" s="13">
        <v>-10446000</v>
      </c>
      <c r="R67" s="13">
        <v>1625000</v>
      </c>
      <c r="S67" s="13">
        <v>3459000</v>
      </c>
      <c r="T67" s="47"/>
      <c r="U67" s="13">
        <v>7772000</v>
      </c>
      <c r="V67" s="13">
        <v>15841000</v>
      </c>
      <c r="W67" s="13">
        <v>14654000</v>
      </c>
      <c r="X67" s="13">
        <v>11663000</v>
      </c>
      <c r="Y67" s="13">
        <f t="shared" si="20"/>
        <v>6967000</v>
      </c>
      <c r="Z67" s="47"/>
    </row>
    <row r="68" spans="1:26" ht="14.15" customHeight="1" x14ac:dyDescent="0.35">
      <c r="A68" s="38" t="s">
        <v>60</v>
      </c>
      <c r="B68" s="15">
        <v>-1162000</v>
      </c>
      <c r="C68" s="15">
        <v>-1507000</v>
      </c>
      <c r="D68" s="15">
        <v>-621000</v>
      </c>
      <c r="E68" s="15">
        <v>7783000</v>
      </c>
      <c r="F68" s="15">
        <v>-7307000</v>
      </c>
      <c r="G68" s="15">
        <v>26860000</v>
      </c>
      <c r="H68" s="15">
        <v>-3183000</v>
      </c>
      <c r="I68" s="15">
        <v>-1673000</v>
      </c>
      <c r="J68" s="15">
        <v>-4325000</v>
      </c>
      <c r="K68" s="15">
        <v>-11189000</v>
      </c>
      <c r="L68" s="15">
        <v>-8615000</v>
      </c>
      <c r="M68" s="15">
        <v>2299000</v>
      </c>
      <c r="N68" s="15">
        <v>-1036000</v>
      </c>
      <c r="O68" s="15">
        <v>-3950000</v>
      </c>
      <c r="P68" s="15">
        <v>-14671000</v>
      </c>
      <c r="Q68" s="15">
        <v>1376000</v>
      </c>
      <c r="R68" s="15">
        <v>-3733000</v>
      </c>
      <c r="S68" s="15">
        <v>-9371000</v>
      </c>
      <c r="T68" s="47"/>
      <c r="U68" s="15">
        <v>4493000</v>
      </c>
      <c r="V68" s="15">
        <v>14697000</v>
      </c>
      <c r="W68" s="15">
        <v>-21830000</v>
      </c>
      <c r="X68" s="15">
        <v>-18281000</v>
      </c>
      <c r="Y68" s="15">
        <f t="shared" si="20"/>
        <v>-26399000</v>
      </c>
      <c r="Z68" s="47"/>
    </row>
    <row r="69" spans="1:26" ht="14.15" customHeight="1" x14ac:dyDescent="0.35">
      <c r="A69" s="39" t="s">
        <v>61</v>
      </c>
      <c r="B69" s="40">
        <v>22723000</v>
      </c>
      <c r="C69" s="40">
        <v>36851000</v>
      </c>
      <c r="D69" s="40">
        <v>37715000</v>
      </c>
      <c r="E69" s="40">
        <v>61162000</v>
      </c>
      <c r="F69" s="40">
        <v>66775000</v>
      </c>
      <c r="G69" s="40">
        <v>29814000</v>
      </c>
      <c r="H69" s="40">
        <v>10014000</v>
      </c>
      <c r="I69" s="40">
        <v>33949000</v>
      </c>
      <c r="J69" s="40">
        <v>8300000</v>
      </c>
      <c r="K69" s="40">
        <v>27965000</v>
      </c>
      <c r="L69" s="40">
        <v>-11585000</v>
      </c>
      <c r="M69" s="40">
        <v>7966000</v>
      </c>
      <c r="N69" s="40">
        <v>25247000</v>
      </c>
      <c r="O69" s="40">
        <v>26836000</v>
      </c>
      <c r="P69" s="40">
        <v>78390000</v>
      </c>
      <c r="Q69" s="40">
        <v>36213000</v>
      </c>
      <c r="R69" s="40">
        <v>17370000</v>
      </c>
      <c r="S69" s="40">
        <v>621000</v>
      </c>
      <c r="T69" s="46"/>
      <c r="U69" s="40">
        <v>158451000</v>
      </c>
      <c r="V69" s="40">
        <v>140552000</v>
      </c>
      <c r="W69" s="40">
        <v>32646000</v>
      </c>
      <c r="X69" s="40">
        <v>166686000</v>
      </c>
      <c r="Y69" s="40">
        <f t="shared" si="20"/>
        <v>132594000</v>
      </c>
      <c r="Z69" s="46"/>
    </row>
    <row r="70" spans="1:26" ht="14.15" customHeight="1" x14ac:dyDescent="0.35">
      <c r="A70" s="49"/>
      <c r="B70" s="8"/>
      <c r="C70" s="8"/>
      <c r="D70" s="8"/>
      <c r="E70" s="8"/>
      <c r="F70" s="8"/>
      <c r="G70" s="8"/>
      <c r="H70" s="8"/>
      <c r="I70" s="8"/>
      <c r="J70" s="8"/>
      <c r="K70" s="8"/>
      <c r="L70" s="8"/>
      <c r="M70" s="8"/>
      <c r="N70" s="8"/>
      <c r="O70" s="8"/>
      <c r="P70" s="8"/>
      <c r="Q70" s="8"/>
      <c r="R70" s="8"/>
      <c r="S70" s="8"/>
      <c r="T70" s="47"/>
      <c r="U70" s="8"/>
      <c r="V70" s="8"/>
      <c r="W70" s="8"/>
      <c r="X70" s="8"/>
      <c r="Y70" s="8"/>
      <c r="Z70" s="47"/>
    </row>
    <row r="71" spans="1:26" ht="14.15" customHeight="1" x14ac:dyDescent="0.35">
      <c r="A71" s="35" t="s">
        <v>62</v>
      </c>
      <c r="R71" s="20"/>
      <c r="T71" s="47"/>
      <c r="Z71" s="47"/>
    </row>
    <row r="72" spans="1:26" ht="14.15" customHeight="1" x14ac:dyDescent="0.35">
      <c r="A72" s="37" t="s">
        <v>63</v>
      </c>
      <c r="B72" s="13">
        <v>-11775000</v>
      </c>
      <c r="C72" s="13">
        <v>-9022000</v>
      </c>
      <c r="D72" s="13">
        <v>-12125000</v>
      </c>
      <c r="E72" s="13">
        <v>-10374000</v>
      </c>
      <c r="F72" s="13">
        <v>-12380000</v>
      </c>
      <c r="G72" s="13">
        <v>-10490000</v>
      </c>
      <c r="H72" s="13">
        <v>-11845000</v>
      </c>
      <c r="I72" s="13">
        <v>-9930000</v>
      </c>
      <c r="J72" s="13">
        <v>-14461000</v>
      </c>
      <c r="K72" s="13">
        <v>-9075000</v>
      </c>
      <c r="L72" s="13">
        <v>-14761000</v>
      </c>
      <c r="M72" s="13">
        <v>-8918000</v>
      </c>
      <c r="N72" s="13">
        <v>-10808000</v>
      </c>
      <c r="O72" s="13">
        <v>-11312000</v>
      </c>
      <c r="P72" s="13">
        <v>-10422000</v>
      </c>
      <c r="Q72" s="13">
        <v>-10314000</v>
      </c>
      <c r="R72" s="13">
        <v>-11595000</v>
      </c>
      <c r="S72" s="13">
        <v>-10115000</v>
      </c>
      <c r="T72" s="47"/>
      <c r="U72" s="13">
        <v>-43296000</v>
      </c>
      <c r="V72" s="13">
        <v>-44645000</v>
      </c>
      <c r="W72" s="13">
        <v>-47215000</v>
      </c>
      <c r="X72" s="13">
        <v>-42856000</v>
      </c>
      <c r="Y72" s="13">
        <f t="shared" ref="Y72:Y78" si="21">SUM(P72:S72)</f>
        <v>-42446000</v>
      </c>
      <c r="Z72" s="47"/>
    </row>
    <row r="73" spans="1:26" ht="14.15" customHeight="1" x14ac:dyDescent="0.35">
      <c r="A73" s="37" t="s">
        <v>64</v>
      </c>
      <c r="B73" s="13">
        <v>0</v>
      </c>
      <c r="C73" s="13">
        <v>-212096000</v>
      </c>
      <c r="D73" s="13">
        <v>253000</v>
      </c>
      <c r="E73" s="13">
        <v>0</v>
      </c>
      <c r="F73" s="13">
        <v>0</v>
      </c>
      <c r="G73" s="13">
        <v>-53721000</v>
      </c>
      <c r="H73" s="13">
        <v>0</v>
      </c>
      <c r="I73" s="13">
        <v>0</v>
      </c>
      <c r="J73" s="13">
        <v>-19474000</v>
      </c>
      <c r="K73" s="13">
        <v>0</v>
      </c>
      <c r="L73" s="13">
        <v>-159597000</v>
      </c>
      <c r="M73" s="13">
        <v>0</v>
      </c>
      <c r="N73" s="13">
        <v>0</v>
      </c>
      <c r="O73" s="13">
        <v>0</v>
      </c>
      <c r="P73" s="13">
        <v>0</v>
      </c>
      <c r="Q73" s="13">
        <v>0</v>
      </c>
      <c r="R73" s="13">
        <v>0</v>
      </c>
      <c r="S73" s="13">
        <v>0</v>
      </c>
      <c r="T73" s="47"/>
      <c r="U73" s="13">
        <v>-211843000</v>
      </c>
      <c r="V73" s="13">
        <v>-53721000</v>
      </c>
      <c r="W73" s="13">
        <v>-179071000</v>
      </c>
      <c r="X73" s="13">
        <v>0</v>
      </c>
      <c r="Y73" s="13">
        <f t="shared" si="21"/>
        <v>0</v>
      </c>
      <c r="Z73" s="47"/>
    </row>
    <row r="74" spans="1:26" ht="14.15" customHeight="1" x14ac:dyDescent="0.35">
      <c r="A74" s="37" t="s">
        <v>65</v>
      </c>
      <c r="B74" s="13">
        <v>0</v>
      </c>
      <c r="C74" s="13">
        <v>-150000</v>
      </c>
      <c r="D74" s="13">
        <v>-1517000</v>
      </c>
      <c r="E74" s="13">
        <v>-1750000</v>
      </c>
      <c r="F74" s="13">
        <v>0</v>
      </c>
      <c r="G74" s="13">
        <v>0</v>
      </c>
      <c r="H74" s="13">
        <v>0</v>
      </c>
      <c r="I74" s="13">
        <v>0</v>
      </c>
      <c r="J74" s="13">
        <v>0</v>
      </c>
      <c r="K74" s="13">
        <v>0</v>
      </c>
      <c r="L74" s="13">
        <v>0</v>
      </c>
      <c r="M74" s="13">
        <v>0</v>
      </c>
      <c r="N74" s="13">
        <v>0</v>
      </c>
      <c r="O74" s="13">
        <v>0</v>
      </c>
      <c r="P74" s="13">
        <v>0</v>
      </c>
      <c r="Q74" s="13">
        <v>0</v>
      </c>
      <c r="R74" s="13">
        <v>0</v>
      </c>
      <c r="S74" s="13">
        <v>0</v>
      </c>
      <c r="T74" s="47"/>
      <c r="U74" s="13">
        <v>-3417000</v>
      </c>
      <c r="V74" s="13">
        <v>0</v>
      </c>
      <c r="W74" s="13">
        <v>0</v>
      </c>
      <c r="X74" s="13">
        <v>0</v>
      </c>
      <c r="Y74" s="13">
        <f t="shared" si="21"/>
        <v>0</v>
      </c>
      <c r="Z74" s="47"/>
    </row>
    <row r="75" spans="1:26" ht="14.15" customHeight="1" x14ac:dyDescent="0.35">
      <c r="A75" s="37" t="s">
        <v>66</v>
      </c>
      <c r="B75" s="13">
        <v>0</v>
      </c>
      <c r="C75" s="13">
        <v>0</v>
      </c>
      <c r="D75" s="13">
        <v>0</v>
      </c>
      <c r="E75" s="13">
        <v>0</v>
      </c>
      <c r="F75" s="13">
        <v>0</v>
      </c>
      <c r="G75" s="13">
        <v>15752000</v>
      </c>
      <c r="H75" s="13">
        <v>18955000</v>
      </c>
      <c r="I75" s="13">
        <v>18950000</v>
      </c>
      <c r="J75" s="13">
        <v>18401000</v>
      </c>
      <c r="K75" s="13">
        <v>18121000</v>
      </c>
      <c r="L75" s="13">
        <v>26922000</v>
      </c>
      <c r="M75" s="13">
        <v>527000</v>
      </c>
      <c r="N75" s="13">
        <v>492000</v>
      </c>
      <c r="O75" s="13">
        <v>369000</v>
      </c>
      <c r="P75" s="13">
        <v>373000</v>
      </c>
      <c r="Q75" s="13">
        <v>371000</v>
      </c>
      <c r="R75" s="13">
        <v>368000</v>
      </c>
      <c r="S75" s="13">
        <v>109000</v>
      </c>
      <c r="T75" s="47"/>
      <c r="U75" s="13">
        <v>0</v>
      </c>
      <c r="V75" s="13">
        <v>53657000</v>
      </c>
      <c r="W75" s="13">
        <v>63971000</v>
      </c>
      <c r="X75" s="13">
        <v>1605000</v>
      </c>
      <c r="Y75" s="13">
        <f t="shared" si="21"/>
        <v>1221000</v>
      </c>
      <c r="Z75" s="47"/>
    </row>
    <row r="76" spans="1:26" ht="14.15" customHeight="1" x14ac:dyDescent="0.35">
      <c r="A76" s="37" t="s">
        <v>67</v>
      </c>
      <c r="B76" s="13">
        <v>-734000</v>
      </c>
      <c r="C76" s="13">
        <v>-6265000</v>
      </c>
      <c r="D76" s="13">
        <v>-4192000</v>
      </c>
      <c r="E76" s="13">
        <v>-5630000</v>
      </c>
      <c r="F76" s="13">
        <v>-3527000</v>
      </c>
      <c r="G76" s="13">
        <v>-1725000</v>
      </c>
      <c r="H76" s="13">
        <v>-4473000</v>
      </c>
      <c r="I76" s="13">
        <v>-1371000</v>
      </c>
      <c r="J76" s="13">
        <v>-994000</v>
      </c>
      <c r="K76" s="13">
        <v>-827000</v>
      </c>
      <c r="L76" s="13">
        <v>-652000</v>
      </c>
      <c r="M76" s="13">
        <v>-1556000</v>
      </c>
      <c r="N76" s="13">
        <v>-897000</v>
      </c>
      <c r="O76" s="13">
        <v>-4081000</v>
      </c>
      <c r="P76" s="13">
        <v>-1149000</v>
      </c>
      <c r="Q76" s="13">
        <v>-379000</v>
      </c>
      <c r="R76" s="13">
        <v>-191000</v>
      </c>
      <c r="S76" s="13">
        <v>-110000</v>
      </c>
      <c r="T76" s="47"/>
      <c r="U76" s="13">
        <v>-16821000</v>
      </c>
      <c r="V76" s="13">
        <v>-11096000</v>
      </c>
      <c r="W76" s="13">
        <v>-4029000</v>
      </c>
      <c r="X76" s="13">
        <v>-6506000</v>
      </c>
      <c r="Y76" s="13">
        <f t="shared" si="21"/>
        <v>-1829000</v>
      </c>
      <c r="Z76" s="47"/>
    </row>
    <row r="77" spans="1:26" ht="14.15" customHeight="1" x14ac:dyDescent="0.35">
      <c r="A77" s="38" t="s">
        <v>68</v>
      </c>
      <c r="B77" s="15">
        <v>-16000</v>
      </c>
      <c r="C77" s="15">
        <v>-265000</v>
      </c>
      <c r="D77" s="15">
        <v>-1000</v>
      </c>
      <c r="E77" s="15">
        <v>109000</v>
      </c>
      <c r="F77" s="15">
        <v>-30000</v>
      </c>
      <c r="G77" s="15">
        <v>-7000</v>
      </c>
      <c r="H77" s="15">
        <v>1576000</v>
      </c>
      <c r="I77" s="15">
        <v>-50000</v>
      </c>
      <c r="J77" s="15">
        <v>0</v>
      </c>
      <c r="K77" s="15">
        <v>82000</v>
      </c>
      <c r="L77" s="15">
        <v>195000</v>
      </c>
      <c r="M77" s="15">
        <v>-101000</v>
      </c>
      <c r="N77" s="15">
        <v>-21000</v>
      </c>
      <c r="O77" s="15">
        <v>59000</v>
      </c>
      <c r="P77" s="15">
        <v>-41000</v>
      </c>
      <c r="Q77" s="15">
        <v>-37000</v>
      </c>
      <c r="R77" s="15">
        <v>272000</v>
      </c>
      <c r="S77" s="15">
        <v>-23000</v>
      </c>
      <c r="T77" s="47"/>
      <c r="U77" s="15">
        <v>-173000</v>
      </c>
      <c r="V77" s="15">
        <v>1489000</v>
      </c>
      <c r="W77" s="15">
        <v>176000</v>
      </c>
      <c r="X77" s="15">
        <v>-40000</v>
      </c>
      <c r="Y77" s="15">
        <f t="shared" si="21"/>
        <v>171000</v>
      </c>
      <c r="Z77" s="47"/>
    </row>
    <row r="78" spans="1:26" ht="14.15" customHeight="1" x14ac:dyDescent="0.35">
      <c r="A78" s="39" t="s">
        <v>69</v>
      </c>
      <c r="B78" s="40">
        <v>-12525000</v>
      </c>
      <c r="C78" s="40">
        <v>-227798000</v>
      </c>
      <c r="D78" s="40">
        <v>-17582000</v>
      </c>
      <c r="E78" s="40">
        <v>-17645000</v>
      </c>
      <c r="F78" s="40">
        <v>-15937000</v>
      </c>
      <c r="G78" s="40">
        <v>-50191000</v>
      </c>
      <c r="H78" s="40">
        <v>4213000</v>
      </c>
      <c r="I78" s="40">
        <v>7599000</v>
      </c>
      <c r="J78" s="40">
        <v>-16528000</v>
      </c>
      <c r="K78" s="40">
        <v>8301000</v>
      </c>
      <c r="L78" s="40">
        <v>-147893000</v>
      </c>
      <c r="M78" s="40">
        <v>-10048000</v>
      </c>
      <c r="N78" s="40">
        <v>-11234000</v>
      </c>
      <c r="O78" s="40">
        <v>-14965000</v>
      </c>
      <c r="P78" s="40">
        <v>-11239000</v>
      </c>
      <c r="Q78" s="40">
        <v>-10359000</v>
      </c>
      <c r="R78" s="40">
        <v>-11146000</v>
      </c>
      <c r="S78" s="40">
        <v>-10139000</v>
      </c>
      <c r="T78" s="46"/>
      <c r="U78" s="40">
        <v>-275550000</v>
      </c>
      <c r="V78" s="40">
        <v>-54316000</v>
      </c>
      <c r="W78" s="40">
        <v>-166168000</v>
      </c>
      <c r="X78" s="40">
        <v>-47797000</v>
      </c>
      <c r="Y78" s="40">
        <f t="shared" si="21"/>
        <v>-42883000</v>
      </c>
      <c r="Z78" s="46"/>
    </row>
    <row r="79" spans="1:26" ht="14.15" customHeight="1" x14ac:dyDescent="0.35">
      <c r="A79" s="49"/>
      <c r="B79" s="8"/>
      <c r="C79" s="8"/>
      <c r="D79" s="8"/>
      <c r="E79" s="8"/>
      <c r="F79" s="8"/>
      <c r="G79" s="8"/>
      <c r="H79" s="8"/>
      <c r="I79" s="8"/>
      <c r="J79" s="8"/>
      <c r="K79" s="8"/>
      <c r="L79" s="8"/>
      <c r="M79" s="8"/>
      <c r="N79" s="8"/>
      <c r="O79" s="8"/>
      <c r="P79" s="8"/>
      <c r="Q79" s="8"/>
      <c r="R79" s="8"/>
      <c r="S79" s="8"/>
      <c r="T79" s="47"/>
      <c r="U79" s="8"/>
      <c r="V79" s="8"/>
      <c r="W79" s="8"/>
      <c r="X79" s="8"/>
      <c r="Y79" s="8"/>
      <c r="Z79" s="47"/>
    </row>
    <row r="80" spans="1:26" ht="14.15" customHeight="1" x14ac:dyDescent="0.35">
      <c r="A80" s="35" t="s">
        <v>70</v>
      </c>
      <c r="R80" s="20"/>
      <c r="T80" s="47"/>
      <c r="Z80" s="47"/>
    </row>
    <row r="81" spans="1:26" ht="14.15" customHeight="1" x14ac:dyDescent="0.35">
      <c r="A81" s="37" t="s">
        <v>71</v>
      </c>
      <c r="B81" s="13">
        <v>0</v>
      </c>
      <c r="C81" s="13">
        <v>568000</v>
      </c>
      <c r="D81" s="13">
        <v>1242000</v>
      </c>
      <c r="E81" s="13">
        <v>0</v>
      </c>
      <c r="F81" s="13">
        <v>3000</v>
      </c>
      <c r="G81" s="13">
        <v>0</v>
      </c>
      <c r="H81" s="13">
        <v>-1000</v>
      </c>
      <c r="I81" s="13">
        <v>0</v>
      </c>
      <c r="J81" s="13">
        <v>0</v>
      </c>
      <c r="K81" s="13">
        <v>0</v>
      </c>
      <c r="L81" s="13">
        <v>0</v>
      </c>
      <c r="M81" s="13">
        <v>0</v>
      </c>
      <c r="N81" s="13">
        <v>0</v>
      </c>
      <c r="O81" s="13">
        <v>0</v>
      </c>
      <c r="P81" s="13">
        <v>0</v>
      </c>
      <c r="Q81" s="13">
        <v>0</v>
      </c>
      <c r="R81" s="13">
        <v>0</v>
      </c>
      <c r="S81" s="13">
        <v>0</v>
      </c>
      <c r="T81" s="47"/>
      <c r="U81" s="13">
        <v>1810000</v>
      </c>
      <c r="V81" s="13">
        <v>2000</v>
      </c>
      <c r="W81" s="13">
        <v>0</v>
      </c>
      <c r="X81" s="13">
        <v>0</v>
      </c>
      <c r="Y81" s="13">
        <f t="shared" ref="Y81:Y88" si="22">SUM(P81:S81)</f>
        <v>0</v>
      </c>
      <c r="Z81" s="47"/>
    </row>
    <row r="82" spans="1:26" ht="28.25" customHeight="1" x14ac:dyDescent="0.35">
      <c r="A82" s="37" t="s">
        <v>72</v>
      </c>
      <c r="B82" s="13">
        <v>-18496000</v>
      </c>
      <c r="C82" s="13">
        <v>-2542000</v>
      </c>
      <c r="D82" s="13">
        <v>-938000</v>
      </c>
      <c r="E82" s="13">
        <v>-625000</v>
      </c>
      <c r="F82" s="13">
        <v>-11008000</v>
      </c>
      <c r="G82" s="13">
        <v>-3537000</v>
      </c>
      <c r="H82" s="13">
        <v>-664000</v>
      </c>
      <c r="I82" s="13">
        <v>-625000</v>
      </c>
      <c r="J82" s="13">
        <v>-7966000</v>
      </c>
      <c r="K82" s="13">
        <v>-893000</v>
      </c>
      <c r="L82" s="13">
        <v>-2856000</v>
      </c>
      <c r="M82" s="13">
        <v>-452000</v>
      </c>
      <c r="N82" s="13">
        <v>-3539000</v>
      </c>
      <c r="O82" s="13">
        <v>-1473000</v>
      </c>
      <c r="P82" s="13">
        <v>-4092000</v>
      </c>
      <c r="Q82" s="13">
        <v>-338000</v>
      </c>
      <c r="R82" s="13">
        <v>-6387000</v>
      </c>
      <c r="S82" s="13">
        <v>-4461000</v>
      </c>
      <c r="T82" s="47"/>
      <c r="U82" s="13">
        <v>-22601000</v>
      </c>
      <c r="V82" s="13">
        <v>-15834000</v>
      </c>
      <c r="W82" s="13">
        <v>-12167000</v>
      </c>
      <c r="X82" s="13">
        <v>-9442000</v>
      </c>
      <c r="Y82" s="13">
        <f t="shared" si="22"/>
        <v>-15278000</v>
      </c>
      <c r="Z82" s="47"/>
    </row>
    <row r="83" spans="1:26" ht="14.15" customHeight="1" x14ac:dyDescent="0.35">
      <c r="A83" s="37" t="s">
        <v>73</v>
      </c>
      <c r="B83" s="13">
        <v>-8706000</v>
      </c>
      <c r="C83" s="13">
        <v>-8665000</v>
      </c>
      <c r="D83" s="13">
        <v>-8633000</v>
      </c>
      <c r="E83" s="13">
        <v>-8585000</v>
      </c>
      <c r="F83" s="13">
        <v>-9662000</v>
      </c>
      <c r="G83" s="13">
        <v>-9725000</v>
      </c>
      <c r="H83" s="13">
        <v>-9636000</v>
      </c>
      <c r="I83" s="13">
        <v>-9644000</v>
      </c>
      <c r="J83" s="13">
        <v>-10663000</v>
      </c>
      <c r="K83" s="13">
        <v>-10664000</v>
      </c>
      <c r="L83" s="13">
        <v>-10611000</v>
      </c>
      <c r="M83" s="13">
        <v>-10445000</v>
      </c>
      <c r="N83" s="13">
        <v>-11501000</v>
      </c>
      <c r="O83" s="13">
        <v>-11623000</v>
      </c>
      <c r="P83" s="13">
        <v>-11699000</v>
      </c>
      <c r="Q83" s="13">
        <v>-11707000</v>
      </c>
      <c r="R83" s="13">
        <v>-12782000</v>
      </c>
      <c r="S83" s="13">
        <v>-13214000</v>
      </c>
      <c r="T83" s="47"/>
      <c r="U83" s="13">
        <v>-34589000</v>
      </c>
      <c r="V83" s="13">
        <v>-38667000</v>
      </c>
      <c r="W83" s="13">
        <v>-42383000</v>
      </c>
      <c r="X83" s="13">
        <v>-46530000</v>
      </c>
      <c r="Y83" s="13">
        <f t="shared" si="22"/>
        <v>-49402000</v>
      </c>
      <c r="Z83" s="47"/>
    </row>
    <row r="84" spans="1:26" ht="14.15" customHeight="1" x14ac:dyDescent="0.35">
      <c r="A84" s="37" t="s">
        <v>74</v>
      </c>
      <c r="B84" s="13">
        <v>0</v>
      </c>
      <c r="C84" s="13">
        <v>50000000</v>
      </c>
      <c r="D84" s="13">
        <v>0</v>
      </c>
      <c r="E84" s="13">
        <v>0</v>
      </c>
      <c r="F84" s="13">
        <v>0</v>
      </c>
      <c r="G84" s="13">
        <v>30000000</v>
      </c>
      <c r="H84" s="13">
        <v>0</v>
      </c>
      <c r="I84" s="13">
        <v>0</v>
      </c>
      <c r="J84" s="13">
        <v>0</v>
      </c>
      <c r="K84" s="13">
        <v>0</v>
      </c>
      <c r="L84" s="13">
        <v>280000000</v>
      </c>
      <c r="M84" s="13">
        <v>0</v>
      </c>
      <c r="N84" s="13">
        <v>0</v>
      </c>
      <c r="O84" s="13">
        <v>0</v>
      </c>
      <c r="P84" s="13">
        <v>0</v>
      </c>
      <c r="Q84" s="13">
        <v>0</v>
      </c>
      <c r="R84" s="13">
        <v>0</v>
      </c>
      <c r="S84" s="13">
        <v>0</v>
      </c>
      <c r="T84" s="47"/>
      <c r="U84" s="13">
        <v>50000000</v>
      </c>
      <c r="V84" s="13">
        <v>30000000</v>
      </c>
      <c r="W84" s="13">
        <v>280000000</v>
      </c>
      <c r="X84" s="13">
        <v>0</v>
      </c>
      <c r="Y84" s="13">
        <f t="shared" si="22"/>
        <v>0</v>
      </c>
      <c r="Z84" s="47"/>
    </row>
    <row r="85" spans="1:26" ht="14.15" customHeight="1" x14ac:dyDescent="0.35">
      <c r="A85" s="37" t="s">
        <v>75</v>
      </c>
      <c r="B85" s="13">
        <v>-38372000</v>
      </c>
      <c r="C85" s="13">
        <v>-18565000</v>
      </c>
      <c r="D85" s="13">
        <v>-16551000</v>
      </c>
      <c r="E85" s="13">
        <v>0</v>
      </c>
      <c r="F85" s="13">
        <v>0</v>
      </c>
      <c r="G85" s="13">
        <v>-4000000</v>
      </c>
      <c r="H85" s="13">
        <v>-15004000</v>
      </c>
      <c r="I85" s="13">
        <v>-9201000</v>
      </c>
      <c r="J85" s="13">
        <v>0</v>
      </c>
      <c r="K85" s="13">
        <v>-20592000</v>
      </c>
      <c r="L85" s="13">
        <v>-20999000</v>
      </c>
      <c r="M85" s="13">
        <v>0</v>
      </c>
      <c r="N85" s="13">
        <v>0</v>
      </c>
      <c r="O85" s="13">
        <v>0</v>
      </c>
      <c r="P85" s="13">
        <v>0</v>
      </c>
      <c r="Q85" s="13">
        <v>0</v>
      </c>
      <c r="R85" s="13">
        <v>0</v>
      </c>
      <c r="S85" s="13">
        <v>0</v>
      </c>
      <c r="T85" s="47"/>
      <c r="U85" s="13">
        <v>-73488000</v>
      </c>
      <c r="V85" s="13">
        <v>-28205000</v>
      </c>
      <c r="W85" s="13">
        <v>-41591000</v>
      </c>
      <c r="X85" s="13">
        <v>0</v>
      </c>
      <c r="Y85" s="13">
        <f t="shared" si="22"/>
        <v>0</v>
      </c>
      <c r="Z85" s="47"/>
    </row>
    <row r="86" spans="1:26" ht="14.15" customHeight="1" x14ac:dyDescent="0.35">
      <c r="A86" s="37" t="s">
        <v>76</v>
      </c>
      <c r="B86" s="13">
        <v>0</v>
      </c>
      <c r="C86" s="13">
        <v>0</v>
      </c>
      <c r="D86" s="13">
        <v>0</v>
      </c>
      <c r="E86" s="13">
        <v>0</v>
      </c>
      <c r="F86" s="13">
        <v>-50000000</v>
      </c>
      <c r="G86" s="13">
        <v>0</v>
      </c>
      <c r="H86" s="13">
        <v>0</v>
      </c>
      <c r="I86" s="13">
        <v>0</v>
      </c>
      <c r="J86" s="13">
        <v>0</v>
      </c>
      <c r="K86" s="13">
        <v>0</v>
      </c>
      <c r="L86" s="13">
        <v>-30000000</v>
      </c>
      <c r="M86" s="13">
        <v>-1563000</v>
      </c>
      <c r="N86" s="13">
        <v>-781000</v>
      </c>
      <c r="O86" s="13">
        <v>-782000</v>
      </c>
      <c r="P86" s="13">
        <v>-781000</v>
      </c>
      <c r="Q86" s="13">
        <v>-782000</v>
      </c>
      <c r="R86" s="13">
        <v>-781000</v>
      </c>
      <c r="S86" s="13">
        <v>-782000</v>
      </c>
      <c r="T86" s="47"/>
      <c r="U86" s="13">
        <v>0</v>
      </c>
      <c r="V86" s="13">
        <v>-50000000</v>
      </c>
      <c r="W86" s="13">
        <v>-31563000</v>
      </c>
      <c r="X86" s="13">
        <v>-3126000</v>
      </c>
      <c r="Y86" s="13">
        <f t="shared" si="22"/>
        <v>-3126000</v>
      </c>
      <c r="Z86" s="47"/>
    </row>
    <row r="87" spans="1:26" ht="14.15" customHeight="1" x14ac:dyDescent="0.35">
      <c r="A87" s="38" t="s">
        <v>77</v>
      </c>
      <c r="B87" s="15">
        <v>0</v>
      </c>
      <c r="C87" s="15">
        <v>-619000</v>
      </c>
      <c r="D87" s="15">
        <v>0</v>
      </c>
      <c r="E87" s="15">
        <v>0</v>
      </c>
      <c r="F87" s="15">
        <v>0</v>
      </c>
      <c r="G87" s="15">
        <v>0</v>
      </c>
      <c r="H87" s="15">
        <v>0</v>
      </c>
      <c r="I87" s="15">
        <v>0</v>
      </c>
      <c r="J87" s="15">
        <v>0</v>
      </c>
      <c r="K87" s="15">
        <v>0</v>
      </c>
      <c r="L87" s="15">
        <v>-2200000</v>
      </c>
      <c r="M87" s="15">
        <v>0</v>
      </c>
      <c r="N87" s="15">
        <v>0</v>
      </c>
      <c r="O87" s="15">
        <v>0</v>
      </c>
      <c r="P87" s="15">
        <v>0</v>
      </c>
      <c r="Q87" s="15">
        <v>0</v>
      </c>
      <c r="R87" s="15">
        <v>0</v>
      </c>
      <c r="S87" s="15">
        <v>0</v>
      </c>
      <c r="T87" s="47"/>
      <c r="U87" s="15">
        <v>-619000</v>
      </c>
      <c r="V87" s="15">
        <v>0</v>
      </c>
      <c r="W87" s="15">
        <v>-2200000</v>
      </c>
      <c r="X87" s="15">
        <v>0</v>
      </c>
      <c r="Y87" s="15">
        <f t="shared" si="22"/>
        <v>0</v>
      </c>
      <c r="Z87" s="47"/>
    </row>
    <row r="88" spans="1:26" ht="14.15" customHeight="1" x14ac:dyDescent="0.35">
      <c r="A88" s="39" t="s">
        <v>78</v>
      </c>
      <c r="B88" s="40">
        <v>-65574000</v>
      </c>
      <c r="C88" s="40">
        <v>20177000</v>
      </c>
      <c r="D88" s="40">
        <v>-24880000</v>
      </c>
      <c r="E88" s="40">
        <v>-9210000</v>
      </c>
      <c r="F88" s="40">
        <v>-70667000</v>
      </c>
      <c r="G88" s="40">
        <v>12738000</v>
      </c>
      <c r="H88" s="40">
        <v>-25305000</v>
      </c>
      <c r="I88" s="40">
        <v>-19470000</v>
      </c>
      <c r="J88" s="40">
        <v>-18629000</v>
      </c>
      <c r="K88" s="40">
        <v>-32149000</v>
      </c>
      <c r="L88" s="40">
        <v>213334000</v>
      </c>
      <c r="M88" s="40">
        <v>-12460000</v>
      </c>
      <c r="N88" s="40">
        <v>-15821000</v>
      </c>
      <c r="O88" s="40">
        <v>-13878000</v>
      </c>
      <c r="P88" s="40">
        <v>-16572000</v>
      </c>
      <c r="Q88" s="40">
        <v>-12827000</v>
      </c>
      <c r="R88" s="40">
        <v>-19950000</v>
      </c>
      <c r="S88" s="40">
        <v>-18457000</v>
      </c>
      <c r="T88" s="46"/>
      <c r="U88" s="40">
        <v>-79487000</v>
      </c>
      <c r="V88" s="40">
        <v>-102704000</v>
      </c>
      <c r="W88" s="40">
        <v>150096000</v>
      </c>
      <c r="X88" s="40">
        <v>-59098000</v>
      </c>
      <c r="Y88" s="40">
        <f t="shared" si="22"/>
        <v>-67806000</v>
      </c>
      <c r="Z88" s="46"/>
    </row>
    <row r="89" spans="1:26" ht="14.15" customHeight="1" x14ac:dyDescent="0.35">
      <c r="A89" s="49"/>
      <c r="B89" s="8"/>
      <c r="C89" s="8"/>
      <c r="D89" s="8"/>
      <c r="E89" s="8"/>
      <c r="F89" s="8"/>
      <c r="G89" s="8"/>
      <c r="H89" s="8"/>
      <c r="I89" s="8"/>
      <c r="J89" s="8"/>
      <c r="K89" s="8"/>
      <c r="L89" s="8"/>
      <c r="M89" s="8"/>
      <c r="N89" s="8"/>
      <c r="O89" s="8"/>
      <c r="P89" s="8"/>
      <c r="Q89" s="8"/>
      <c r="R89" s="8"/>
      <c r="S89" s="8"/>
      <c r="T89" s="47"/>
      <c r="U89" s="8"/>
      <c r="V89" s="8"/>
      <c r="W89" s="8"/>
      <c r="X89" s="8"/>
      <c r="Y89" s="8"/>
      <c r="Z89" s="47"/>
    </row>
    <row r="90" spans="1:26" ht="14.15" customHeight="1" x14ac:dyDescent="0.35">
      <c r="A90" s="22" t="s">
        <v>79</v>
      </c>
      <c r="B90" s="15">
        <v>-529000</v>
      </c>
      <c r="C90" s="15">
        <v>-3296000</v>
      </c>
      <c r="D90" s="15">
        <v>-3055000</v>
      </c>
      <c r="E90" s="15">
        <v>4603000</v>
      </c>
      <c r="F90" s="15">
        <v>507000</v>
      </c>
      <c r="G90" s="15">
        <v>-1047000</v>
      </c>
      <c r="H90" s="15">
        <v>-840000</v>
      </c>
      <c r="I90" s="15">
        <v>3184000</v>
      </c>
      <c r="J90" s="15">
        <v>-1822000</v>
      </c>
      <c r="K90" s="15">
        <v>-1057000</v>
      </c>
      <c r="L90" s="15">
        <v>2666000</v>
      </c>
      <c r="M90" s="15">
        <v>-5600000</v>
      </c>
      <c r="N90" s="15">
        <v>2788000</v>
      </c>
      <c r="O90" s="15">
        <v>6186000</v>
      </c>
      <c r="P90" s="15">
        <v>-1453000</v>
      </c>
      <c r="Q90" s="15">
        <v>-319000</v>
      </c>
      <c r="R90" s="15">
        <v>-2000000</v>
      </c>
      <c r="S90" s="15">
        <v>-1333000</v>
      </c>
      <c r="T90" s="47"/>
      <c r="U90" s="15">
        <v>-2277000</v>
      </c>
      <c r="V90" s="15">
        <v>1804000</v>
      </c>
      <c r="W90" s="15">
        <v>-5813000</v>
      </c>
      <c r="X90" s="15">
        <v>7202000</v>
      </c>
      <c r="Y90" s="15">
        <f>SUM(P90:S90)</f>
        <v>-5105000</v>
      </c>
      <c r="Z90" s="47"/>
    </row>
    <row r="91" spans="1:26" ht="14.15" customHeight="1" x14ac:dyDescent="0.35">
      <c r="A91" s="8" t="s">
        <v>80</v>
      </c>
      <c r="B91" s="10">
        <v>-55905000</v>
      </c>
      <c r="C91" s="10">
        <v>-174066000</v>
      </c>
      <c r="D91" s="10">
        <v>-7802000</v>
      </c>
      <c r="E91" s="10">
        <v>38910000</v>
      </c>
      <c r="F91" s="10">
        <v>-19322000</v>
      </c>
      <c r="G91" s="10">
        <v>-8686000</v>
      </c>
      <c r="H91" s="10">
        <v>-11918000</v>
      </c>
      <c r="I91" s="10">
        <v>25262000</v>
      </c>
      <c r="J91" s="10">
        <v>-28679000</v>
      </c>
      <c r="K91" s="10">
        <v>3060000</v>
      </c>
      <c r="L91" s="10">
        <v>56522000</v>
      </c>
      <c r="M91" s="10">
        <v>-20142000</v>
      </c>
      <c r="N91" s="10">
        <v>980000</v>
      </c>
      <c r="O91" s="10">
        <v>4179000</v>
      </c>
      <c r="P91" s="10">
        <v>49126000</v>
      </c>
      <c r="Q91" s="10">
        <v>12708000</v>
      </c>
      <c r="R91" s="10">
        <v>-15726000</v>
      </c>
      <c r="S91" s="10">
        <v>-29308000</v>
      </c>
      <c r="T91" s="47"/>
      <c r="U91" s="10">
        <v>-198863000</v>
      </c>
      <c r="V91" s="10">
        <v>-14664000</v>
      </c>
      <c r="W91" s="10">
        <v>10761000</v>
      </c>
      <c r="X91" s="10">
        <v>66993000</v>
      </c>
      <c r="Y91" s="10">
        <f>SUM(P91:S91)</f>
        <v>16800000</v>
      </c>
      <c r="Z91" s="47"/>
    </row>
    <row r="92" spans="1:26" ht="14.15" customHeight="1" x14ac:dyDescent="0.35">
      <c r="R92" s="11"/>
      <c r="T92" s="47"/>
      <c r="Z92" s="47"/>
    </row>
    <row r="93" spans="1:26" ht="14.15" customHeight="1" x14ac:dyDescent="0.35">
      <c r="A93" s="22" t="s">
        <v>81</v>
      </c>
      <c r="B93" s="15">
        <v>314017000</v>
      </c>
      <c r="C93" s="15">
        <v>258112000</v>
      </c>
      <c r="D93" s="15">
        <v>84046000</v>
      </c>
      <c r="E93" s="15">
        <v>76244000</v>
      </c>
      <c r="F93" s="15">
        <v>115154000</v>
      </c>
      <c r="G93" s="15">
        <v>95832000</v>
      </c>
      <c r="H93" s="15">
        <v>87146000</v>
      </c>
      <c r="I93" s="15">
        <v>75228000</v>
      </c>
      <c r="J93" s="15">
        <v>100490000</v>
      </c>
      <c r="K93" s="15">
        <v>71811000</v>
      </c>
      <c r="L93" s="15">
        <v>74871000</v>
      </c>
      <c r="M93" s="15">
        <v>131393000</v>
      </c>
      <c r="N93" s="15">
        <v>111251000</v>
      </c>
      <c r="O93" s="15">
        <v>112231000</v>
      </c>
      <c r="P93" s="15">
        <v>116410000</v>
      </c>
      <c r="Q93" s="15">
        <v>165536000</v>
      </c>
      <c r="R93" s="15">
        <v>178244000</v>
      </c>
      <c r="S93" s="15">
        <v>162518000</v>
      </c>
      <c r="T93" s="47"/>
      <c r="U93" s="15">
        <v>314017000</v>
      </c>
      <c r="V93" s="15">
        <v>115154000</v>
      </c>
      <c r="W93" s="15">
        <v>100490000</v>
      </c>
      <c r="X93" s="15">
        <v>111251000</v>
      </c>
      <c r="Y93" s="15">
        <f>O93</f>
        <v>112231000</v>
      </c>
      <c r="Z93" s="47"/>
    </row>
    <row r="94" spans="1:26" ht="15" customHeight="1" thickBot="1" x14ac:dyDescent="0.4">
      <c r="A94" s="41" t="s">
        <v>82</v>
      </c>
      <c r="B94" s="24">
        <v>258112000</v>
      </c>
      <c r="C94" s="24">
        <v>84046000</v>
      </c>
      <c r="D94" s="24">
        <v>76244000</v>
      </c>
      <c r="E94" s="24">
        <v>115154000</v>
      </c>
      <c r="F94" s="24">
        <v>95832000</v>
      </c>
      <c r="G94" s="24">
        <v>87146000</v>
      </c>
      <c r="H94" s="24">
        <v>75228000</v>
      </c>
      <c r="I94" s="24">
        <v>100490000</v>
      </c>
      <c r="J94" s="24">
        <v>71811000</v>
      </c>
      <c r="K94" s="24">
        <v>74871000</v>
      </c>
      <c r="L94" s="24">
        <v>131393000</v>
      </c>
      <c r="M94" s="24">
        <v>111251000</v>
      </c>
      <c r="N94" s="24">
        <v>112231000</v>
      </c>
      <c r="O94" s="24">
        <v>116410000</v>
      </c>
      <c r="P94" s="24">
        <v>165536000</v>
      </c>
      <c r="Q94" s="24">
        <v>178244000</v>
      </c>
      <c r="R94" s="24">
        <v>162518000</v>
      </c>
      <c r="S94" s="24">
        <v>133208000</v>
      </c>
      <c r="T94" s="46"/>
      <c r="U94" s="24">
        <v>115154000</v>
      </c>
      <c r="V94" s="24">
        <v>100490000</v>
      </c>
      <c r="W94" s="24">
        <v>111251000</v>
      </c>
      <c r="X94" s="24">
        <v>178244000</v>
      </c>
      <c r="Y94" s="24">
        <f>S94</f>
        <v>133208000</v>
      </c>
      <c r="Z94" s="46"/>
    </row>
    <row r="95" spans="1:26" ht="15" customHeight="1" thickTop="1" x14ac:dyDescent="0.35">
      <c r="A95" s="50"/>
      <c r="B95" s="25"/>
      <c r="C95" s="25"/>
      <c r="D95" s="25"/>
      <c r="E95" s="25"/>
      <c r="F95" s="25"/>
      <c r="G95" s="25"/>
      <c r="H95" s="25"/>
      <c r="I95" s="25"/>
      <c r="J95" s="25"/>
      <c r="K95" s="25"/>
      <c r="L95" s="25"/>
      <c r="M95" s="25"/>
      <c r="N95" s="25"/>
      <c r="O95" s="25"/>
      <c r="P95" s="25"/>
      <c r="Q95" s="25"/>
      <c r="R95" s="25"/>
      <c r="S95" s="25"/>
      <c r="T95" s="47"/>
      <c r="U95" s="25"/>
      <c r="V95" s="25"/>
      <c r="W95" s="25"/>
      <c r="X95" s="25"/>
      <c r="Y95" s="25"/>
      <c r="Z95" s="47"/>
    </row>
    <row r="96" spans="1:26" ht="14.15" customHeight="1" x14ac:dyDescent="0.35">
      <c r="A96" s="42" t="s">
        <v>83</v>
      </c>
      <c r="R96" s="20"/>
      <c r="T96" s="47"/>
      <c r="Z96" s="47"/>
    </row>
    <row r="97" spans="1:26" ht="14.15" customHeight="1" x14ac:dyDescent="0.35">
      <c r="A97" s="37" t="s">
        <v>84</v>
      </c>
      <c r="B97" s="13">
        <v>1666000</v>
      </c>
      <c r="C97" s="13">
        <v>11034000</v>
      </c>
      <c r="D97" s="13">
        <v>6776000</v>
      </c>
      <c r="E97" s="13">
        <v>3968000</v>
      </c>
      <c r="F97" s="13">
        <v>-5150000</v>
      </c>
      <c r="G97" s="13">
        <v>11945000</v>
      </c>
      <c r="H97" s="13">
        <v>9175000</v>
      </c>
      <c r="I97" s="13">
        <v>17097000</v>
      </c>
      <c r="J97" s="13">
        <v>2901000</v>
      </c>
      <c r="K97" s="13">
        <v>9659000</v>
      </c>
      <c r="L97" s="13">
        <v>9735000</v>
      </c>
      <c r="M97" s="13">
        <v>11738000</v>
      </c>
      <c r="N97" s="13">
        <v>-604000</v>
      </c>
      <c r="O97" s="13">
        <v>15293000</v>
      </c>
      <c r="P97" s="13">
        <v>1707000</v>
      </c>
      <c r="Q97" s="13">
        <v>3766000</v>
      </c>
      <c r="R97" s="13">
        <v>744000</v>
      </c>
      <c r="S97" s="13">
        <v>6934000</v>
      </c>
      <c r="T97" s="47"/>
      <c r="U97" s="13">
        <v>23444000</v>
      </c>
      <c r="V97" s="13">
        <v>33067000</v>
      </c>
      <c r="W97" s="13">
        <v>34033000</v>
      </c>
      <c r="X97" s="13">
        <v>20162000</v>
      </c>
      <c r="Y97" s="13">
        <f>SUM(P97:S97)</f>
        <v>13151000</v>
      </c>
      <c r="Z97" s="47"/>
    </row>
    <row r="98" spans="1:26" ht="14.15" customHeight="1" x14ac:dyDescent="0.35">
      <c r="A98" s="37" t="s">
        <v>85</v>
      </c>
      <c r="B98" s="13">
        <v>0</v>
      </c>
      <c r="C98" s="13">
        <v>90000</v>
      </c>
      <c r="D98" s="13">
        <v>384000</v>
      </c>
      <c r="E98" s="13">
        <v>571000</v>
      </c>
      <c r="F98" s="13">
        <v>428000</v>
      </c>
      <c r="G98" s="13">
        <v>537</v>
      </c>
      <c r="H98" s="13">
        <v>803000</v>
      </c>
      <c r="I98" s="13">
        <v>492000</v>
      </c>
      <c r="J98" s="13">
        <v>509000</v>
      </c>
      <c r="K98" s="13">
        <v>496000</v>
      </c>
      <c r="L98" s="13">
        <v>1950000</v>
      </c>
      <c r="M98" s="13">
        <v>4875000</v>
      </c>
      <c r="N98" s="13">
        <v>4359000</v>
      </c>
      <c r="O98" s="13">
        <v>4106000</v>
      </c>
      <c r="P98" s="13">
        <v>4005000</v>
      </c>
      <c r="Q98" s="13">
        <v>4006000</v>
      </c>
      <c r="R98" s="13">
        <v>3770000</v>
      </c>
      <c r="S98" s="13">
        <v>3518000</v>
      </c>
      <c r="T98" s="46"/>
      <c r="U98" s="13">
        <v>1045000</v>
      </c>
      <c r="V98" s="13">
        <v>1723537</v>
      </c>
      <c r="W98" s="13">
        <v>7830000</v>
      </c>
      <c r="X98" s="13">
        <v>16476000</v>
      </c>
      <c r="Y98" s="13">
        <f>SUM(P98:S98)</f>
        <v>15299000</v>
      </c>
      <c r="Z98" s="46"/>
    </row>
    <row r="99" spans="1:26" ht="14.15" customHeight="1" x14ac:dyDescent="0.35">
      <c r="R99" s="4"/>
      <c r="T99" s="46"/>
      <c r="Z99" s="46"/>
    </row>
    <row r="100" spans="1:26" ht="15.75" customHeight="1" x14ac:dyDescent="0.35">
      <c r="A100" s="33" t="s">
        <v>86</v>
      </c>
      <c r="B100" s="34"/>
      <c r="C100" s="34"/>
      <c r="D100" s="34"/>
      <c r="E100" s="34"/>
      <c r="F100" s="34"/>
      <c r="G100" s="34"/>
      <c r="H100" s="34"/>
      <c r="I100" s="34"/>
      <c r="J100" s="34"/>
      <c r="K100" s="34"/>
      <c r="L100" s="34"/>
      <c r="M100" s="34"/>
      <c r="N100" s="34"/>
      <c r="O100" s="34"/>
      <c r="P100" s="34"/>
      <c r="Q100" s="34"/>
      <c r="R100" s="34"/>
      <c r="S100" s="34"/>
      <c r="T100" s="47"/>
      <c r="U100" s="34"/>
      <c r="V100" s="34"/>
      <c r="W100" s="34"/>
      <c r="X100" s="34"/>
      <c r="Y100" s="34"/>
      <c r="Z100" s="47"/>
    </row>
    <row r="101" spans="1:26" ht="14.15" customHeight="1" x14ac:dyDescent="0.35">
      <c r="A101" s="42" t="s">
        <v>87</v>
      </c>
      <c r="R101" s="11"/>
      <c r="T101" s="47"/>
      <c r="Z101" s="47"/>
    </row>
    <row r="102" spans="1:26" ht="14.15" customHeight="1" x14ac:dyDescent="0.35">
      <c r="A102" s="12" t="s">
        <v>88</v>
      </c>
      <c r="R102" s="11"/>
      <c r="T102" s="47"/>
      <c r="Z102" s="47"/>
    </row>
    <row r="103" spans="1:26" ht="14.15" customHeight="1" x14ac:dyDescent="0.35">
      <c r="A103" s="12" t="s">
        <v>89</v>
      </c>
      <c r="B103" s="36">
        <v>258112000</v>
      </c>
      <c r="C103" s="36">
        <v>84046000</v>
      </c>
      <c r="D103" s="36">
        <v>76244000</v>
      </c>
      <c r="E103" s="36">
        <v>115154000</v>
      </c>
      <c r="F103" s="36">
        <v>95832000</v>
      </c>
      <c r="G103" s="36">
        <v>87146000</v>
      </c>
      <c r="H103" s="36">
        <v>75228000</v>
      </c>
      <c r="I103" s="36">
        <v>100490000</v>
      </c>
      <c r="J103" s="36">
        <v>71811000</v>
      </c>
      <c r="K103" s="36">
        <v>74871000</v>
      </c>
      <c r="L103" s="36">
        <v>131393000</v>
      </c>
      <c r="M103" s="36">
        <v>111251000</v>
      </c>
      <c r="N103" s="36">
        <v>112231000</v>
      </c>
      <c r="O103" s="36">
        <v>116410000</v>
      </c>
      <c r="P103" s="36">
        <v>165536000</v>
      </c>
      <c r="Q103" s="36">
        <v>178244000</v>
      </c>
      <c r="R103" s="36">
        <v>162518000</v>
      </c>
      <c r="S103" s="36">
        <v>133208000</v>
      </c>
      <c r="T103" s="47"/>
      <c r="U103" s="36">
        <v>115154000</v>
      </c>
      <c r="V103" s="36">
        <v>100490000</v>
      </c>
      <c r="W103" s="36">
        <v>111251000</v>
      </c>
      <c r="X103" s="36">
        <v>178244000</v>
      </c>
      <c r="Y103" s="36">
        <f>S103</f>
        <v>133208000</v>
      </c>
      <c r="Z103" s="47"/>
    </row>
    <row r="104" spans="1:26" ht="14.15" customHeight="1" x14ac:dyDescent="0.35">
      <c r="A104" s="12" t="s">
        <v>90</v>
      </c>
      <c r="B104" s="13">
        <v>44774000</v>
      </c>
      <c r="C104" s="13">
        <v>48816000</v>
      </c>
      <c r="D104" s="13">
        <v>52713000</v>
      </c>
      <c r="E104" s="13">
        <v>67249000</v>
      </c>
      <c r="F104" s="13">
        <v>48303000</v>
      </c>
      <c r="G104" s="13">
        <v>61715000</v>
      </c>
      <c r="H104" s="13">
        <v>85406000</v>
      </c>
      <c r="I104" s="13">
        <v>91139000</v>
      </c>
      <c r="J104" s="13">
        <v>93993000</v>
      </c>
      <c r="K104" s="13">
        <v>97442000</v>
      </c>
      <c r="L104" s="13">
        <v>92169000</v>
      </c>
      <c r="M104" s="13">
        <v>95225000</v>
      </c>
      <c r="N104" s="13">
        <v>111739000</v>
      </c>
      <c r="O104" s="13">
        <v>151752000</v>
      </c>
      <c r="P104" s="13">
        <v>125189000</v>
      </c>
      <c r="Q104" s="13">
        <v>112626000</v>
      </c>
      <c r="R104" s="13">
        <v>103362000</v>
      </c>
      <c r="S104" s="13">
        <v>102264000</v>
      </c>
      <c r="T104" s="47"/>
      <c r="U104" s="13">
        <v>67249000</v>
      </c>
      <c r="V104" s="13">
        <v>91139000</v>
      </c>
      <c r="W104" s="13">
        <v>95225000</v>
      </c>
      <c r="X104" s="13">
        <v>112626000</v>
      </c>
      <c r="Y104" s="13">
        <f>S104</f>
        <v>102264000</v>
      </c>
      <c r="Z104" s="47"/>
    </row>
    <row r="105" spans="1:26" ht="14.15" customHeight="1" x14ac:dyDescent="0.35">
      <c r="A105" s="14" t="s">
        <v>91</v>
      </c>
      <c r="B105" s="15">
        <v>36833000</v>
      </c>
      <c r="C105" s="15">
        <v>30394000</v>
      </c>
      <c r="D105" s="15">
        <v>32095000</v>
      </c>
      <c r="E105" s="15">
        <v>33268000</v>
      </c>
      <c r="F105" s="15">
        <v>34765000</v>
      </c>
      <c r="G105" s="15">
        <v>124554000</v>
      </c>
      <c r="H105" s="15">
        <v>108831000</v>
      </c>
      <c r="I105" s="15">
        <v>100944000</v>
      </c>
      <c r="J105" s="15">
        <v>93095000</v>
      </c>
      <c r="K105" s="15">
        <v>68534000</v>
      </c>
      <c r="L105" s="15">
        <v>53820000</v>
      </c>
      <c r="M105" s="15">
        <v>49482000</v>
      </c>
      <c r="N105" s="15">
        <v>40043000</v>
      </c>
      <c r="O105" s="15">
        <v>40544000</v>
      </c>
      <c r="P105" s="15">
        <v>46040000</v>
      </c>
      <c r="Q105" s="15">
        <v>47769000</v>
      </c>
      <c r="R105" s="15">
        <v>55366000</v>
      </c>
      <c r="S105" s="15">
        <v>44025000</v>
      </c>
      <c r="T105" s="47"/>
      <c r="U105" s="15">
        <v>33268000</v>
      </c>
      <c r="V105" s="15">
        <v>100944000</v>
      </c>
      <c r="W105" s="15">
        <v>49482000</v>
      </c>
      <c r="X105" s="15">
        <v>47769000</v>
      </c>
      <c r="Y105" s="15">
        <f>S105</f>
        <v>44025000</v>
      </c>
      <c r="Z105" s="47"/>
    </row>
    <row r="106" spans="1:26" ht="14.15" customHeight="1" x14ac:dyDescent="0.35">
      <c r="A106" s="8" t="s">
        <v>92</v>
      </c>
      <c r="B106" s="10">
        <v>339719000</v>
      </c>
      <c r="C106" s="10">
        <v>163256000</v>
      </c>
      <c r="D106" s="10">
        <v>161052000</v>
      </c>
      <c r="E106" s="10">
        <v>215671000</v>
      </c>
      <c r="F106" s="10">
        <v>178900000</v>
      </c>
      <c r="G106" s="10">
        <v>273415000</v>
      </c>
      <c r="H106" s="10">
        <v>269465000</v>
      </c>
      <c r="I106" s="10">
        <v>292573000</v>
      </c>
      <c r="J106" s="10">
        <v>258899000</v>
      </c>
      <c r="K106" s="10">
        <v>240847000</v>
      </c>
      <c r="L106" s="10">
        <v>277382000</v>
      </c>
      <c r="M106" s="10">
        <v>255958000</v>
      </c>
      <c r="N106" s="10">
        <v>264013000</v>
      </c>
      <c r="O106" s="10">
        <v>308706000</v>
      </c>
      <c r="P106" s="10">
        <v>336765000</v>
      </c>
      <c r="Q106" s="10">
        <v>338639000</v>
      </c>
      <c r="R106" s="10">
        <v>321246000</v>
      </c>
      <c r="S106" s="10">
        <v>279497000</v>
      </c>
      <c r="T106" s="47"/>
      <c r="U106" s="10">
        <v>215671000</v>
      </c>
      <c r="V106" s="10">
        <v>292573000</v>
      </c>
      <c r="W106" s="10">
        <v>255958000</v>
      </c>
      <c r="X106" s="10">
        <v>338639000</v>
      </c>
      <c r="Y106" s="10">
        <f>S106</f>
        <v>279497000</v>
      </c>
      <c r="Z106" s="47"/>
    </row>
    <row r="107" spans="1:26" ht="5" customHeight="1" x14ac:dyDescent="0.35">
      <c r="R107" s="11"/>
      <c r="T107" s="47"/>
      <c r="Z107" s="47"/>
    </row>
    <row r="108" spans="1:26" ht="14.15" customHeight="1" x14ac:dyDescent="0.35">
      <c r="A108" s="12" t="s">
        <v>93</v>
      </c>
      <c r="B108" s="13">
        <v>50206000</v>
      </c>
      <c r="C108" s="13">
        <v>52549000</v>
      </c>
      <c r="D108" s="13">
        <v>55141000</v>
      </c>
      <c r="E108" s="13">
        <v>54548000</v>
      </c>
      <c r="F108" s="13">
        <v>56604000</v>
      </c>
      <c r="G108" s="13">
        <v>59434000</v>
      </c>
      <c r="H108" s="13">
        <v>61929000</v>
      </c>
      <c r="I108" s="13">
        <v>64300000</v>
      </c>
      <c r="J108" s="13">
        <v>63430000</v>
      </c>
      <c r="K108" s="13">
        <v>63069000</v>
      </c>
      <c r="L108" s="13">
        <v>68623000</v>
      </c>
      <c r="M108" s="13">
        <v>66400000</v>
      </c>
      <c r="N108" s="13">
        <v>65624000</v>
      </c>
      <c r="O108" s="13">
        <v>63291000</v>
      </c>
      <c r="P108" s="13">
        <v>62723000</v>
      </c>
      <c r="Q108" s="13">
        <v>62553000</v>
      </c>
      <c r="R108" s="13">
        <v>61968000</v>
      </c>
      <c r="S108" s="13">
        <v>61237000</v>
      </c>
      <c r="T108" s="47"/>
      <c r="U108" s="13">
        <v>54548000</v>
      </c>
      <c r="V108" s="13">
        <v>64300000</v>
      </c>
      <c r="W108" s="13">
        <v>66400000</v>
      </c>
      <c r="X108" s="13">
        <v>62553000</v>
      </c>
      <c r="Y108" s="13">
        <f t="shared" ref="Y108:Y114" si="23">S108</f>
        <v>61237000</v>
      </c>
      <c r="Z108" s="47"/>
    </row>
    <row r="109" spans="1:26" ht="14.15" customHeight="1" x14ac:dyDescent="0.35">
      <c r="A109" s="12" t="s">
        <v>94</v>
      </c>
      <c r="B109" s="13">
        <v>32935000</v>
      </c>
      <c r="C109" s="13">
        <v>34293000</v>
      </c>
      <c r="D109" s="13">
        <v>32946000</v>
      </c>
      <c r="E109" s="13">
        <v>17593000</v>
      </c>
      <c r="F109" s="13">
        <v>16819000</v>
      </c>
      <c r="G109" s="13">
        <v>17233000</v>
      </c>
      <c r="H109" s="13">
        <v>16229000</v>
      </c>
      <c r="I109" s="13">
        <v>15395000</v>
      </c>
      <c r="J109" s="13">
        <v>16482000</v>
      </c>
      <c r="K109" s="13">
        <v>15392000</v>
      </c>
      <c r="L109" s="13">
        <v>14738000</v>
      </c>
      <c r="M109" s="13">
        <v>13956000</v>
      </c>
      <c r="N109" s="13">
        <v>12913000</v>
      </c>
      <c r="O109" s="13">
        <v>12861000</v>
      </c>
      <c r="P109" s="13">
        <v>11763000</v>
      </c>
      <c r="Q109" s="13">
        <v>9770000</v>
      </c>
      <c r="R109" s="13">
        <v>9003000</v>
      </c>
      <c r="S109" s="13">
        <v>8238000</v>
      </c>
      <c r="T109" s="47"/>
      <c r="U109" s="13">
        <v>17593000</v>
      </c>
      <c r="V109" s="13">
        <v>15395000</v>
      </c>
      <c r="W109" s="13">
        <v>13956000</v>
      </c>
      <c r="X109" s="13">
        <v>9770000</v>
      </c>
      <c r="Y109" s="13">
        <f t="shared" si="23"/>
        <v>8238000</v>
      </c>
      <c r="Z109" s="47"/>
    </row>
    <row r="110" spans="1:26" ht="14.15" customHeight="1" x14ac:dyDescent="0.35">
      <c r="A110" s="12" t="s">
        <v>95</v>
      </c>
      <c r="B110" s="13">
        <v>116859000</v>
      </c>
      <c r="C110" s="13">
        <v>185860000</v>
      </c>
      <c r="D110" s="13">
        <v>172916000</v>
      </c>
      <c r="E110" s="13">
        <v>173087000</v>
      </c>
      <c r="F110" s="13">
        <v>167807000</v>
      </c>
      <c r="G110" s="13">
        <v>202090000</v>
      </c>
      <c r="H110" s="13">
        <v>193785000</v>
      </c>
      <c r="I110" s="13">
        <v>184396000</v>
      </c>
      <c r="J110" s="13">
        <v>174868000</v>
      </c>
      <c r="K110" s="13">
        <v>164508000</v>
      </c>
      <c r="L110" s="13">
        <v>245671000</v>
      </c>
      <c r="M110" s="13">
        <v>248477000</v>
      </c>
      <c r="N110" s="13">
        <v>238278000</v>
      </c>
      <c r="O110" s="13">
        <v>238037000</v>
      </c>
      <c r="P110" s="13">
        <v>227107000</v>
      </c>
      <c r="Q110" s="13">
        <v>215673000</v>
      </c>
      <c r="R110" s="13">
        <v>203879000</v>
      </c>
      <c r="S110" s="13">
        <v>192073000</v>
      </c>
      <c r="T110" s="47"/>
      <c r="U110" s="13">
        <v>173087000</v>
      </c>
      <c r="V110" s="13">
        <v>184396000</v>
      </c>
      <c r="W110" s="13">
        <v>248477000</v>
      </c>
      <c r="X110" s="13">
        <v>215673000</v>
      </c>
      <c r="Y110" s="13">
        <f t="shared" si="23"/>
        <v>192073000</v>
      </c>
      <c r="Z110" s="47"/>
    </row>
    <row r="111" spans="1:26" ht="14.15" customHeight="1" x14ac:dyDescent="0.35">
      <c r="A111" s="12" t="s">
        <v>96</v>
      </c>
      <c r="B111" s="13">
        <v>219176000</v>
      </c>
      <c r="C111" s="13">
        <v>377654000</v>
      </c>
      <c r="D111" s="13">
        <v>379505000</v>
      </c>
      <c r="E111" s="13">
        <v>381920000</v>
      </c>
      <c r="F111" s="13">
        <v>382640000</v>
      </c>
      <c r="G111" s="13">
        <v>383045000</v>
      </c>
      <c r="H111" s="13">
        <v>382166000</v>
      </c>
      <c r="I111" s="13">
        <v>383325000</v>
      </c>
      <c r="J111" s="13">
        <v>402787000</v>
      </c>
      <c r="K111" s="13">
        <v>402774000</v>
      </c>
      <c r="L111" s="13">
        <v>607382000</v>
      </c>
      <c r="M111" s="13">
        <v>569668000</v>
      </c>
      <c r="N111" s="13">
        <v>572420000</v>
      </c>
      <c r="O111" s="13">
        <v>575249000</v>
      </c>
      <c r="P111" s="13">
        <v>574594000</v>
      </c>
      <c r="Q111" s="13">
        <v>574614000</v>
      </c>
      <c r="R111" s="13">
        <v>574169000</v>
      </c>
      <c r="S111" s="13">
        <v>400025000</v>
      </c>
      <c r="T111" s="47"/>
      <c r="U111" s="13">
        <v>381920000</v>
      </c>
      <c r="V111" s="13">
        <v>383325000</v>
      </c>
      <c r="W111" s="13">
        <v>569668000</v>
      </c>
      <c r="X111" s="13">
        <v>574614000</v>
      </c>
      <c r="Y111" s="13">
        <f t="shared" si="23"/>
        <v>400025000</v>
      </c>
      <c r="Z111" s="47"/>
    </row>
    <row r="112" spans="1:26" ht="14.15" customHeight="1" x14ac:dyDescent="0.35">
      <c r="A112" s="12" t="s">
        <v>97</v>
      </c>
      <c r="B112" s="13">
        <v>11559000</v>
      </c>
      <c r="C112" s="13">
        <v>8709000</v>
      </c>
      <c r="D112" s="13">
        <v>12391000</v>
      </c>
      <c r="E112" s="13">
        <v>16533000</v>
      </c>
      <c r="F112" s="13">
        <v>17714000</v>
      </c>
      <c r="G112" s="13">
        <v>1609000</v>
      </c>
      <c r="H112" s="13">
        <v>19545000</v>
      </c>
      <c r="I112" s="13">
        <v>24874000</v>
      </c>
      <c r="J112" s="13">
        <v>28156000</v>
      </c>
      <c r="K112" s="13">
        <v>23779000</v>
      </c>
      <c r="L112" s="13">
        <v>49960000</v>
      </c>
      <c r="M112" s="13">
        <v>70982000</v>
      </c>
      <c r="N112" s="13">
        <v>78053000</v>
      </c>
      <c r="O112" s="13">
        <v>77079000</v>
      </c>
      <c r="P112" s="13">
        <v>51867000</v>
      </c>
      <c r="Q112" s="13">
        <v>61289000</v>
      </c>
      <c r="R112" s="13">
        <v>68185000</v>
      </c>
      <c r="S112" s="13">
        <v>77221000</v>
      </c>
      <c r="T112" s="47"/>
      <c r="U112" s="13">
        <v>16533000</v>
      </c>
      <c r="V112" s="13">
        <v>24874000</v>
      </c>
      <c r="W112" s="13">
        <v>70982000</v>
      </c>
      <c r="X112" s="13">
        <v>61289000</v>
      </c>
      <c r="Y112" s="13">
        <f t="shared" si="23"/>
        <v>77221000</v>
      </c>
      <c r="Z112" s="47"/>
    </row>
    <row r="113" spans="1:26" ht="14.15" customHeight="1" x14ac:dyDescent="0.35">
      <c r="A113" s="14" t="s">
        <v>98</v>
      </c>
      <c r="B113" s="15">
        <v>25524000</v>
      </c>
      <c r="C113" s="15">
        <v>26247000</v>
      </c>
      <c r="D113" s="15">
        <v>26229000</v>
      </c>
      <c r="E113" s="15">
        <v>21832000</v>
      </c>
      <c r="F113" s="15">
        <v>22039000</v>
      </c>
      <c r="G113" s="15">
        <v>67435000</v>
      </c>
      <c r="H113" s="15">
        <v>72801000</v>
      </c>
      <c r="I113" s="15">
        <v>71152000</v>
      </c>
      <c r="J113" s="15">
        <v>83881000</v>
      </c>
      <c r="K113" s="15">
        <v>93497000</v>
      </c>
      <c r="L113" s="15">
        <v>85085000</v>
      </c>
      <c r="M113" s="15">
        <v>83715000</v>
      </c>
      <c r="N113" s="15">
        <v>92917000</v>
      </c>
      <c r="O113" s="15">
        <v>101228000</v>
      </c>
      <c r="P113" s="15">
        <v>110780000</v>
      </c>
      <c r="Q113" s="15">
        <v>93398000</v>
      </c>
      <c r="R113" s="15">
        <v>72748000</v>
      </c>
      <c r="S113" s="15">
        <v>73986000</v>
      </c>
      <c r="T113" s="47"/>
      <c r="U113" s="15">
        <v>21832000</v>
      </c>
      <c r="V113" s="15">
        <v>71152000</v>
      </c>
      <c r="W113" s="15">
        <v>83715000</v>
      </c>
      <c r="X113" s="15">
        <v>93398000</v>
      </c>
      <c r="Y113" s="15">
        <f t="shared" si="23"/>
        <v>73986000</v>
      </c>
      <c r="Z113" s="47"/>
    </row>
    <row r="114" spans="1:26" ht="15" customHeight="1" thickBot="1" x14ac:dyDescent="0.4">
      <c r="A114" s="41" t="s">
        <v>99</v>
      </c>
      <c r="B114" s="24">
        <v>795978000</v>
      </c>
      <c r="C114" s="24">
        <v>848568000</v>
      </c>
      <c r="D114" s="24">
        <v>840180000</v>
      </c>
      <c r="E114" s="24">
        <v>881184000</v>
      </c>
      <c r="F114" s="24">
        <v>842523000</v>
      </c>
      <c r="G114" s="24">
        <v>1004261000</v>
      </c>
      <c r="H114" s="24">
        <v>1015920000</v>
      </c>
      <c r="I114" s="24">
        <v>1036015000</v>
      </c>
      <c r="J114" s="24">
        <v>1028503000</v>
      </c>
      <c r="K114" s="24">
        <v>1003866000</v>
      </c>
      <c r="L114" s="24">
        <v>1348841000</v>
      </c>
      <c r="M114" s="24">
        <v>1309156000</v>
      </c>
      <c r="N114" s="24">
        <v>1324218000</v>
      </c>
      <c r="O114" s="24">
        <v>1376451000</v>
      </c>
      <c r="P114" s="24">
        <v>1375599000</v>
      </c>
      <c r="Q114" s="24">
        <v>1355936000</v>
      </c>
      <c r="R114" s="24">
        <v>1311198000</v>
      </c>
      <c r="S114" s="24">
        <v>1092277000</v>
      </c>
      <c r="T114" s="46"/>
      <c r="U114" s="24">
        <v>881184000</v>
      </c>
      <c r="V114" s="24">
        <v>1036015000</v>
      </c>
      <c r="W114" s="24">
        <v>1309156000</v>
      </c>
      <c r="X114" s="24">
        <v>1355936000</v>
      </c>
      <c r="Y114" s="24">
        <f t="shared" si="23"/>
        <v>1092277000</v>
      </c>
      <c r="Z114" s="46"/>
    </row>
    <row r="115" spans="1:26" ht="15" customHeight="1" thickTop="1" x14ac:dyDescent="0.35">
      <c r="A115" s="51"/>
      <c r="B115" s="25"/>
      <c r="C115" s="25"/>
      <c r="D115" s="25"/>
      <c r="E115" s="25"/>
      <c r="F115" s="25"/>
      <c r="G115" s="25"/>
      <c r="H115" s="25"/>
      <c r="I115" s="25"/>
      <c r="J115" s="25"/>
      <c r="K115" s="25"/>
      <c r="L115" s="25"/>
      <c r="M115" s="25"/>
      <c r="N115" s="25"/>
      <c r="O115" s="25"/>
      <c r="P115" s="25"/>
      <c r="Q115" s="25"/>
      <c r="R115" s="25"/>
      <c r="S115" s="25"/>
      <c r="T115" s="47"/>
      <c r="U115" s="25"/>
      <c r="V115" s="25"/>
      <c r="W115" s="25"/>
      <c r="X115" s="25"/>
      <c r="Y115" s="25"/>
      <c r="Z115" s="47"/>
    </row>
    <row r="116" spans="1:26" ht="14.15" customHeight="1" x14ac:dyDescent="0.35">
      <c r="A116" s="35" t="s">
        <v>100</v>
      </c>
      <c r="R116" s="11"/>
      <c r="T116" s="47"/>
      <c r="Z116" s="47"/>
    </row>
    <row r="117" spans="1:26" ht="14.15" customHeight="1" x14ac:dyDescent="0.35">
      <c r="A117" s="11" t="s">
        <v>101</v>
      </c>
      <c r="R117" s="11"/>
      <c r="T117" s="47"/>
      <c r="Z117" s="47"/>
    </row>
    <row r="118" spans="1:26" ht="14.15" customHeight="1" x14ac:dyDescent="0.35">
      <c r="A118" s="12" t="s">
        <v>102</v>
      </c>
      <c r="B118" s="13">
        <v>7208000</v>
      </c>
      <c r="C118" s="13">
        <v>5889000</v>
      </c>
      <c r="D118" s="13">
        <v>6467000</v>
      </c>
      <c r="E118" s="13">
        <v>7183000</v>
      </c>
      <c r="F118" s="13">
        <v>7778000</v>
      </c>
      <c r="G118" s="13">
        <v>6095000</v>
      </c>
      <c r="H118" s="13">
        <v>7147000</v>
      </c>
      <c r="I118" s="13">
        <v>9108000</v>
      </c>
      <c r="J118" s="13">
        <v>9373000</v>
      </c>
      <c r="K118" s="13">
        <v>10545000</v>
      </c>
      <c r="L118" s="13">
        <v>15083000</v>
      </c>
      <c r="M118" s="13">
        <v>9221000</v>
      </c>
      <c r="N118" s="13">
        <v>16119000</v>
      </c>
      <c r="O118" s="13">
        <v>15987000</v>
      </c>
      <c r="P118" s="13">
        <v>13944000</v>
      </c>
      <c r="Q118" s="13">
        <v>13898000</v>
      </c>
      <c r="R118" s="13">
        <v>13532000</v>
      </c>
      <c r="S118" s="13">
        <v>12982000</v>
      </c>
      <c r="T118" s="47"/>
      <c r="U118" s="13">
        <v>7183000</v>
      </c>
      <c r="V118" s="13">
        <v>9108000</v>
      </c>
      <c r="W118" s="13">
        <v>9221000</v>
      </c>
      <c r="X118" s="13">
        <v>13898000</v>
      </c>
      <c r="Y118" s="13">
        <f t="shared" ref="Y118:Y124" si="24">S118</f>
        <v>12982000</v>
      </c>
      <c r="Z118" s="47"/>
    </row>
    <row r="119" spans="1:26" ht="14.15" customHeight="1" x14ac:dyDescent="0.35">
      <c r="A119" s="12" t="s">
        <v>103</v>
      </c>
      <c r="B119" s="13">
        <v>74131000</v>
      </c>
      <c r="C119" s="13">
        <v>84547000</v>
      </c>
      <c r="D119" s="13">
        <v>80699000</v>
      </c>
      <c r="E119" s="13">
        <v>89387000</v>
      </c>
      <c r="F119" s="13">
        <v>72802000</v>
      </c>
      <c r="G119" s="13">
        <v>112231000</v>
      </c>
      <c r="H119" s="13">
        <v>123834000</v>
      </c>
      <c r="I119" s="13">
        <v>131443000</v>
      </c>
      <c r="J119" s="13">
        <v>99212000</v>
      </c>
      <c r="K119" s="13">
        <v>96910000</v>
      </c>
      <c r="L119" s="13">
        <v>119401000</v>
      </c>
      <c r="M119" s="13">
        <v>126643000</v>
      </c>
      <c r="N119" s="13">
        <v>107878000</v>
      </c>
      <c r="O119" s="13">
        <v>121451000</v>
      </c>
      <c r="P119" s="13">
        <v>122738000</v>
      </c>
      <c r="Q119" s="13">
        <v>129952000</v>
      </c>
      <c r="R119" s="13">
        <v>103626000</v>
      </c>
      <c r="S119" s="13">
        <v>104227000</v>
      </c>
      <c r="T119" s="47"/>
      <c r="U119" s="13">
        <v>89387000</v>
      </c>
      <c r="V119" s="13">
        <v>131443000</v>
      </c>
      <c r="W119" s="13">
        <v>126643000</v>
      </c>
      <c r="X119" s="13">
        <v>129952000</v>
      </c>
      <c r="Y119" s="13">
        <f t="shared" si="24"/>
        <v>104227000</v>
      </c>
      <c r="Z119" s="47"/>
    </row>
    <row r="120" spans="1:26" ht="14.15" customHeight="1" x14ac:dyDescent="0.35">
      <c r="A120" s="12" t="s">
        <v>104</v>
      </c>
      <c r="B120" s="13">
        <v>29816000</v>
      </c>
      <c r="C120" s="13">
        <v>34853000</v>
      </c>
      <c r="D120" s="13">
        <v>35974000</v>
      </c>
      <c r="E120" s="13">
        <v>38649000</v>
      </c>
      <c r="F120" s="13">
        <v>41036000</v>
      </c>
      <c r="G120" s="13">
        <v>40561000</v>
      </c>
      <c r="H120" s="13">
        <v>49678000</v>
      </c>
      <c r="I120" s="13">
        <v>54859000</v>
      </c>
      <c r="J120" s="13">
        <v>61392000</v>
      </c>
      <c r="K120" s="13">
        <v>65705000</v>
      </c>
      <c r="L120" s="13">
        <v>90572000</v>
      </c>
      <c r="M120" s="13">
        <v>81076000</v>
      </c>
      <c r="N120" s="13">
        <v>85022000</v>
      </c>
      <c r="O120" s="13">
        <v>93026000</v>
      </c>
      <c r="P120" s="13">
        <v>105038000</v>
      </c>
      <c r="Q120" s="13">
        <v>94163000</v>
      </c>
      <c r="R120" s="13">
        <v>95375000</v>
      </c>
      <c r="S120" s="13">
        <v>98292000</v>
      </c>
      <c r="T120" s="47"/>
      <c r="U120" s="13">
        <v>38649000</v>
      </c>
      <c r="V120" s="13">
        <v>54859000</v>
      </c>
      <c r="W120" s="13">
        <v>81076000</v>
      </c>
      <c r="X120" s="13">
        <v>94163000</v>
      </c>
      <c r="Y120" s="13">
        <f t="shared" si="24"/>
        <v>98292000</v>
      </c>
      <c r="Z120" s="47"/>
    </row>
    <row r="121" spans="1:26" ht="14.15" customHeight="1" x14ac:dyDescent="0.35">
      <c r="A121" s="12" t="s">
        <v>60</v>
      </c>
      <c r="B121" s="13">
        <v>178734000</v>
      </c>
      <c r="C121" s="13">
        <v>178353000</v>
      </c>
      <c r="D121" s="13">
        <v>174384000</v>
      </c>
      <c r="E121" s="13">
        <v>187070000</v>
      </c>
      <c r="F121" s="13">
        <v>180698000</v>
      </c>
      <c r="G121" s="13">
        <v>207483000</v>
      </c>
      <c r="H121" s="13">
        <v>203100000</v>
      </c>
      <c r="I121" s="13">
        <v>203463000</v>
      </c>
      <c r="J121" s="13">
        <v>198041000</v>
      </c>
      <c r="K121" s="13">
        <v>186522000</v>
      </c>
      <c r="L121" s="13">
        <v>226367000</v>
      </c>
      <c r="M121" s="13">
        <v>225489000</v>
      </c>
      <c r="N121" s="13">
        <v>226242000</v>
      </c>
      <c r="O121" s="13">
        <v>226719000</v>
      </c>
      <c r="P121" s="13">
        <v>211565000</v>
      </c>
      <c r="Q121" s="13">
        <v>212984000</v>
      </c>
      <c r="R121" s="13">
        <v>208661000</v>
      </c>
      <c r="S121" s="13">
        <v>198444000</v>
      </c>
      <c r="T121" s="47"/>
      <c r="U121" s="13">
        <v>187070000</v>
      </c>
      <c r="V121" s="13">
        <v>203463000</v>
      </c>
      <c r="W121" s="13">
        <v>225489000</v>
      </c>
      <c r="X121" s="13">
        <v>212984000</v>
      </c>
      <c r="Y121" s="13">
        <f t="shared" si="24"/>
        <v>198444000</v>
      </c>
      <c r="Z121" s="47"/>
    </row>
    <row r="122" spans="1:26" ht="14.15" customHeight="1" x14ac:dyDescent="0.35">
      <c r="A122" s="12" t="s">
        <v>105</v>
      </c>
      <c r="B122" s="13">
        <v>0</v>
      </c>
      <c r="C122" s="13">
        <v>50000000</v>
      </c>
      <c r="D122" s="13">
        <v>50000000</v>
      </c>
      <c r="E122" s="13">
        <v>50000000</v>
      </c>
      <c r="F122" s="13">
        <v>0</v>
      </c>
      <c r="G122" s="13">
        <v>30000000</v>
      </c>
      <c r="H122" s="13">
        <v>30000000</v>
      </c>
      <c r="I122" s="13">
        <v>30000000</v>
      </c>
      <c r="J122" s="13">
        <v>30000000</v>
      </c>
      <c r="K122" s="13">
        <v>30000000</v>
      </c>
      <c r="L122" s="13">
        <v>158834000</v>
      </c>
      <c r="M122" s="13">
        <v>158106000</v>
      </c>
      <c r="N122" s="13">
        <v>158107000</v>
      </c>
      <c r="O122" s="13">
        <v>158108000</v>
      </c>
      <c r="P122" s="13">
        <v>158109000</v>
      </c>
      <c r="Q122" s="13">
        <v>158110000</v>
      </c>
      <c r="R122" s="13">
        <v>158111000</v>
      </c>
      <c r="S122" s="13">
        <v>158112000</v>
      </c>
      <c r="T122" s="47"/>
      <c r="U122" s="13">
        <v>50000000</v>
      </c>
      <c r="V122" s="13">
        <v>30000000</v>
      </c>
      <c r="W122" s="13">
        <v>158106000</v>
      </c>
      <c r="X122" s="13">
        <v>158110000</v>
      </c>
      <c r="Y122" s="13">
        <f t="shared" si="24"/>
        <v>158112000</v>
      </c>
      <c r="Z122" s="47"/>
    </row>
    <row r="123" spans="1:26" ht="14.15" customHeight="1" x14ac:dyDescent="0.35">
      <c r="A123" s="14" t="s">
        <v>106</v>
      </c>
      <c r="B123" s="15">
        <v>13997000</v>
      </c>
      <c r="C123" s="15">
        <v>14309000</v>
      </c>
      <c r="D123" s="15">
        <v>12549000</v>
      </c>
      <c r="E123" s="15">
        <v>11445000</v>
      </c>
      <c r="F123" s="15">
        <v>11148000</v>
      </c>
      <c r="G123" s="15">
        <v>11195000</v>
      </c>
      <c r="H123" s="15">
        <v>10505000</v>
      </c>
      <c r="I123" s="15">
        <v>23513000</v>
      </c>
      <c r="J123" s="15">
        <v>34959000</v>
      </c>
      <c r="K123" s="15">
        <v>42649000</v>
      </c>
      <c r="L123" s="15">
        <v>53108000</v>
      </c>
      <c r="M123" s="15">
        <v>24751000</v>
      </c>
      <c r="N123" s="15">
        <v>21854000</v>
      </c>
      <c r="O123" s="15">
        <v>19012000</v>
      </c>
      <c r="P123" s="15">
        <v>19592000</v>
      </c>
      <c r="Q123" s="15">
        <v>19295000</v>
      </c>
      <c r="R123" s="15">
        <v>49790000</v>
      </c>
      <c r="S123" s="15">
        <v>14719000</v>
      </c>
      <c r="T123" s="47"/>
      <c r="U123" s="15">
        <v>11445000</v>
      </c>
      <c r="V123" s="15">
        <v>23513000</v>
      </c>
      <c r="W123" s="15">
        <v>24751000</v>
      </c>
      <c r="X123" s="15">
        <v>19295000</v>
      </c>
      <c r="Y123" s="15">
        <f t="shared" si="24"/>
        <v>14719000</v>
      </c>
      <c r="Z123" s="47"/>
    </row>
    <row r="124" spans="1:26" ht="14.15" customHeight="1" x14ac:dyDescent="0.35">
      <c r="A124" s="8" t="s">
        <v>107</v>
      </c>
      <c r="B124" s="10">
        <v>303886000</v>
      </c>
      <c r="C124" s="10">
        <v>367951000</v>
      </c>
      <c r="D124" s="10">
        <v>360073000</v>
      </c>
      <c r="E124" s="10">
        <v>383734000</v>
      </c>
      <c r="F124" s="10">
        <v>313462000</v>
      </c>
      <c r="G124" s="10">
        <v>407565000</v>
      </c>
      <c r="H124" s="10">
        <v>424264000</v>
      </c>
      <c r="I124" s="10">
        <v>452386000</v>
      </c>
      <c r="J124" s="10">
        <v>432977000</v>
      </c>
      <c r="K124" s="10">
        <v>432331000</v>
      </c>
      <c r="L124" s="10">
        <v>663365000</v>
      </c>
      <c r="M124" s="10">
        <v>625286000</v>
      </c>
      <c r="N124" s="10">
        <v>615222000</v>
      </c>
      <c r="O124" s="10">
        <v>634303000</v>
      </c>
      <c r="P124" s="10">
        <v>630986000</v>
      </c>
      <c r="Q124" s="10">
        <v>628402000</v>
      </c>
      <c r="R124" s="10">
        <v>629095000</v>
      </c>
      <c r="S124" s="10">
        <v>586776000</v>
      </c>
      <c r="T124" s="47"/>
      <c r="U124" s="10">
        <v>383734000</v>
      </c>
      <c r="V124" s="10">
        <v>452386000</v>
      </c>
      <c r="W124" s="10">
        <v>625286000</v>
      </c>
      <c r="X124" s="10">
        <v>628402000</v>
      </c>
      <c r="Y124" s="10">
        <f t="shared" si="24"/>
        <v>586776000</v>
      </c>
      <c r="Z124" s="47"/>
    </row>
    <row r="125" spans="1:26" ht="5" customHeight="1" x14ac:dyDescent="0.35">
      <c r="R125" s="11"/>
      <c r="T125" s="47"/>
      <c r="Z125" s="47"/>
    </row>
    <row r="126" spans="1:26" ht="14.15" customHeight="1" x14ac:dyDescent="0.35">
      <c r="A126" s="12" t="s">
        <v>108</v>
      </c>
      <c r="B126" s="13">
        <v>2517000</v>
      </c>
      <c r="C126" s="13">
        <v>4592000</v>
      </c>
      <c r="D126" s="13">
        <v>3495000</v>
      </c>
      <c r="E126" s="13">
        <v>4465000</v>
      </c>
      <c r="F126" s="13">
        <v>4766000</v>
      </c>
      <c r="G126" s="13">
        <v>17255000</v>
      </c>
      <c r="H126" s="13">
        <v>4372000</v>
      </c>
      <c r="I126" s="13">
        <v>4182000</v>
      </c>
      <c r="J126" s="13">
        <v>3795000</v>
      </c>
      <c r="K126" s="13">
        <v>3744000</v>
      </c>
      <c r="L126" s="13">
        <v>3115000</v>
      </c>
      <c r="M126" s="13">
        <v>2174000</v>
      </c>
      <c r="N126" s="13">
        <v>1853000</v>
      </c>
      <c r="O126" s="13">
        <v>1933000</v>
      </c>
      <c r="P126" s="13">
        <v>1625000</v>
      </c>
      <c r="Q126" s="13">
        <v>1134000</v>
      </c>
      <c r="R126" s="13">
        <v>617000</v>
      </c>
      <c r="S126" s="13">
        <v>1323000</v>
      </c>
      <c r="T126" s="47"/>
      <c r="U126" s="13">
        <v>4465000</v>
      </c>
      <c r="V126" s="13">
        <v>4182000</v>
      </c>
      <c r="W126" s="13">
        <v>2174000</v>
      </c>
      <c r="X126" s="13">
        <v>1134000</v>
      </c>
      <c r="Y126" s="13">
        <f>S126</f>
        <v>1323000</v>
      </c>
      <c r="Z126" s="47"/>
    </row>
    <row r="127" spans="1:26" ht="14.15" customHeight="1" x14ac:dyDescent="0.35">
      <c r="A127" s="12" t="s">
        <v>109</v>
      </c>
      <c r="B127" s="13">
        <v>0</v>
      </c>
      <c r="C127" s="13">
        <v>0</v>
      </c>
      <c r="D127" s="13">
        <v>0</v>
      </c>
      <c r="E127" s="13">
        <v>0</v>
      </c>
      <c r="F127" s="13">
        <v>0</v>
      </c>
      <c r="G127" s="13">
        <v>0</v>
      </c>
      <c r="H127" s="13">
        <v>0</v>
      </c>
      <c r="I127" s="13">
        <v>0</v>
      </c>
      <c r="J127" s="13">
        <v>0</v>
      </c>
      <c r="K127" s="13">
        <v>0</v>
      </c>
      <c r="L127" s="13">
        <v>120392000</v>
      </c>
      <c r="M127" s="13">
        <v>119598000</v>
      </c>
      <c r="N127" s="13">
        <v>118858000</v>
      </c>
      <c r="O127" s="13">
        <v>118119000</v>
      </c>
      <c r="P127" s="13">
        <v>117379000</v>
      </c>
      <c r="Q127" s="13">
        <v>116639000</v>
      </c>
      <c r="R127" s="13">
        <v>115898000</v>
      </c>
      <c r="S127" s="13">
        <v>115157000</v>
      </c>
      <c r="T127" s="47"/>
      <c r="U127" s="13">
        <v>0</v>
      </c>
      <c r="V127" s="13">
        <v>0</v>
      </c>
      <c r="W127" s="13">
        <v>119598000</v>
      </c>
      <c r="X127" s="13">
        <v>116639000</v>
      </c>
      <c r="Y127" s="13">
        <f>S127</f>
        <v>115157000</v>
      </c>
      <c r="Z127" s="47"/>
    </row>
    <row r="128" spans="1:26" ht="14.15" customHeight="1" x14ac:dyDescent="0.35">
      <c r="A128" s="12" t="s">
        <v>110</v>
      </c>
      <c r="B128" s="13">
        <v>35857000</v>
      </c>
      <c r="C128" s="13">
        <v>37397000</v>
      </c>
      <c r="D128" s="13">
        <v>35871000</v>
      </c>
      <c r="E128" s="13">
        <v>35611000</v>
      </c>
      <c r="F128" s="13">
        <v>34017000</v>
      </c>
      <c r="G128" s="13">
        <v>33382000</v>
      </c>
      <c r="H128" s="13">
        <v>31451000</v>
      </c>
      <c r="I128" s="13">
        <v>29404000</v>
      </c>
      <c r="J128" s="13">
        <v>28745000</v>
      </c>
      <c r="K128" s="13">
        <v>26433000</v>
      </c>
      <c r="L128" s="13">
        <v>24739000</v>
      </c>
      <c r="M128" s="13">
        <v>23365000</v>
      </c>
      <c r="N128" s="13">
        <v>21706000</v>
      </c>
      <c r="O128" s="13">
        <v>20806000</v>
      </c>
      <c r="P128" s="13">
        <v>19125000</v>
      </c>
      <c r="Q128" s="13">
        <v>17247000</v>
      </c>
      <c r="R128" s="13">
        <v>15338000</v>
      </c>
      <c r="S128" s="13">
        <v>13518000</v>
      </c>
      <c r="T128" s="47"/>
      <c r="U128" s="13">
        <v>35611000</v>
      </c>
      <c r="V128" s="13">
        <v>29404000</v>
      </c>
      <c r="W128" s="13">
        <v>23365000</v>
      </c>
      <c r="X128" s="13">
        <v>17247000</v>
      </c>
      <c r="Y128" s="13">
        <f>S128</f>
        <v>13518000</v>
      </c>
      <c r="Z128" s="47"/>
    </row>
    <row r="129" spans="1:26" ht="14.15" customHeight="1" x14ac:dyDescent="0.35">
      <c r="A129" s="14" t="s">
        <v>111</v>
      </c>
      <c r="B129" s="15">
        <v>9295000</v>
      </c>
      <c r="C129" s="15">
        <v>9535000</v>
      </c>
      <c r="D129" s="15">
        <v>10158000</v>
      </c>
      <c r="E129" s="15">
        <v>9892000</v>
      </c>
      <c r="F129" s="15">
        <v>13744000</v>
      </c>
      <c r="G129" s="15">
        <v>26552000</v>
      </c>
      <c r="H129" s="15">
        <v>23870000</v>
      </c>
      <c r="I129" s="15">
        <v>22949000</v>
      </c>
      <c r="J129" s="15">
        <v>21711000</v>
      </c>
      <c r="K129" s="15">
        <v>20946000</v>
      </c>
      <c r="L129" s="15">
        <v>14315000</v>
      </c>
      <c r="M129" s="15">
        <v>20383000</v>
      </c>
      <c r="N129" s="15">
        <v>19399000</v>
      </c>
      <c r="O129" s="15">
        <v>15127000</v>
      </c>
      <c r="P129" s="15">
        <v>12123000</v>
      </c>
      <c r="Q129" s="15">
        <v>11476000</v>
      </c>
      <c r="R129" s="15">
        <v>18172000</v>
      </c>
      <c r="S129" s="15">
        <v>11843000</v>
      </c>
      <c r="T129" s="47"/>
      <c r="U129" s="15">
        <v>9892000</v>
      </c>
      <c r="V129" s="15">
        <v>22949000</v>
      </c>
      <c r="W129" s="15">
        <v>20383000</v>
      </c>
      <c r="X129" s="15">
        <v>11476000</v>
      </c>
      <c r="Y129" s="15">
        <f>S129</f>
        <v>11843000</v>
      </c>
      <c r="Z129" s="47"/>
    </row>
    <row r="130" spans="1:26" ht="14.15" customHeight="1" x14ac:dyDescent="0.35">
      <c r="A130" s="8" t="s">
        <v>112</v>
      </c>
      <c r="B130" s="10">
        <v>351555000</v>
      </c>
      <c r="C130" s="10">
        <v>419475000</v>
      </c>
      <c r="D130" s="10">
        <v>409597000</v>
      </c>
      <c r="E130" s="10">
        <v>433702000</v>
      </c>
      <c r="F130" s="10">
        <v>365989000</v>
      </c>
      <c r="G130" s="10">
        <v>484754000</v>
      </c>
      <c r="H130" s="10">
        <v>483957000</v>
      </c>
      <c r="I130" s="10">
        <v>508921000</v>
      </c>
      <c r="J130" s="10">
        <v>487228000</v>
      </c>
      <c r="K130" s="10">
        <v>483454000</v>
      </c>
      <c r="L130" s="10">
        <v>825926000</v>
      </c>
      <c r="M130" s="10">
        <v>790806000</v>
      </c>
      <c r="N130" s="10">
        <v>777038000</v>
      </c>
      <c r="O130" s="10">
        <v>790288000</v>
      </c>
      <c r="P130" s="10">
        <v>781238000</v>
      </c>
      <c r="Q130" s="10">
        <v>774898000</v>
      </c>
      <c r="R130" s="10">
        <v>779120000</v>
      </c>
      <c r="S130" s="10">
        <v>728617000</v>
      </c>
      <c r="T130" s="47"/>
      <c r="U130" s="10">
        <v>433702000</v>
      </c>
      <c r="V130" s="10">
        <v>508921000</v>
      </c>
      <c r="W130" s="10">
        <v>790806000</v>
      </c>
      <c r="X130" s="10">
        <v>774898000</v>
      </c>
      <c r="Y130" s="10">
        <f>S130</f>
        <v>728617000</v>
      </c>
      <c r="Z130" s="47"/>
    </row>
    <row r="131" spans="1:26" ht="5" customHeight="1" x14ac:dyDescent="0.35">
      <c r="R131" s="11"/>
      <c r="T131" s="47"/>
      <c r="Z131" s="47"/>
    </row>
    <row r="132" spans="1:26" ht="14.15" customHeight="1" x14ac:dyDescent="0.35">
      <c r="R132" s="11"/>
      <c r="T132" s="47"/>
      <c r="Z132" s="47"/>
    </row>
    <row r="133" spans="1:26" ht="14.15" customHeight="1" x14ac:dyDescent="0.35">
      <c r="A133" s="11" t="s">
        <v>113</v>
      </c>
      <c r="R133" s="11"/>
      <c r="T133" s="47"/>
      <c r="Z133" s="47"/>
    </row>
    <row r="134" spans="1:26" ht="14.15" customHeight="1" x14ac:dyDescent="0.35">
      <c r="A134" s="12" t="s">
        <v>114</v>
      </c>
      <c r="B134" s="13">
        <v>394000</v>
      </c>
      <c r="C134" s="13">
        <v>395000</v>
      </c>
      <c r="D134" s="13">
        <v>396000</v>
      </c>
      <c r="E134" s="13">
        <v>396000</v>
      </c>
      <c r="F134" s="13">
        <v>396000</v>
      </c>
      <c r="G134" s="13">
        <v>398000</v>
      </c>
      <c r="H134" s="13">
        <v>399000</v>
      </c>
      <c r="I134" s="13">
        <v>399000</v>
      </c>
      <c r="J134" s="13">
        <v>399000</v>
      </c>
      <c r="K134" s="13">
        <v>402000</v>
      </c>
      <c r="L134" s="13">
        <v>403000</v>
      </c>
      <c r="M134" s="13">
        <v>403000</v>
      </c>
      <c r="N134" s="13">
        <v>403000</v>
      </c>
      <c r="O134" s="13">
        <v>407000</v>
      </c>
      <c r="P134" s="13">
        <v>410000</v>
      </c>
      <c r="Q134" s="13">
        <v>410000</v>
      </c>
      <c r="R134" s="13">
        <v>410000</v>
      </c>
      <c r="S134" s="13">
        <v>422000</v>
      </c>
      <c r="T134" s="47"/>
      <c r="U134" s="13">
        <v>396000</v>
      </c>
      <c r="V134" s="13">
        <v>399000</v>
      </c>
      <c r="W134" s="13">
        <v>403000</v>
      </c>
      <c r="X134" s="13">
        <v>410000</v>
      </c>
      <c r="Y134" s="13">
        <f t="shared" ref="Y134:Y140" si="25">S134</f>
        <v>422000</v>
      </c>
      <c r="Z134" s="47"/>
    </row>
    <row r="135" spans="1:26" ht="14.15" customHeight="1" x14ac:dyDescent="0.35">
      <c r="A135" s="12" t="s">
        <v>115</v>
      </c>
      <c r="B135" s="13">
        <v>-165465000</v>
      </c>
      <c r="C135" s="13">
        <v>-183800000</v>
      </c>
      <c r="D135" s="13">
        <v>-200008000</v>
      </c>
      <c r="E135" s="13">
        <v>-200008000</v>
      </c>
      <c r="F135" s="13">
        <v>-200008000</v>
      </c>
      <c r="G135" s="13">
        <v>-204008000</v>
      </c>
      <c r="H135" s="13">
        <v>-219012000</v>
      </c>
      <c r="I135" s="13">
        <v>-228213000</v>
      </c>
      <c r="J135" s="13">
        <v>-228213000</v>
      </c>
      <c r="K135" s="13">
        <v>-248805000</v>
      </c>
      <c r="L135" s="13">
        <v>-269804000</v>
      </c>
      <c r="M135" s="13">
        <v>-269804000</v>
      </c>
      <c r="N135" s="13">
        <v>-269804000</v>
      </c>
      <c r="O135" s="13">
        <v>-269804000</v>
      </c>
      <c r="P135" s="13">
        <v>-269804000</v>
      </c>
      <c r="Q135" s="13">
        <v>-269804000</v>
      </c>
      <c r="R135" s="13">
        <v>-269804000</v>
      </c>
      <c r="S135" s="13">
        <v>-269804000</v>
      </c>
      <c r="T135" s="47"/>
      <c r="U135" s="13">
        <v>-200008000</v>
      </c>
      <c r="V135" s="13">
        <v>-228213000</v>
      </c>
      <c r="W135" s="13">
        <v>-269804000</v>
      </c>
      <c r="X135" s="13">
        <v>-269804000</v>
      </c>
      <c r="Y135" s="13">
        <f t="shared" si="25"/>
        <v>-269804000</v>
      </c>
      <c r="Z135" s="47"/>
    </row>
    <row r="136" spans="1:26" ht="14.15" customHeight="1" x14ac:dyDescent="0.35">
      <c r="A136" s="12" t="s">
        <v>116</v>
      </c>
      <c r="B136" s="13">
        <v>373765000</v>
      </c>
      <c r="C136" s="13">
        <v>370934000</v>
      </c>
      <c r="D136" s="13">
        <v>380325000</v>
      </c>
      <c r="E136" s="13">
        <v>391482000</v>
      </c>
      <c r="F136" s="13">
        <v>395934000</v>
      </c>
      <c r="G136" s="13">
        <v>402728000</v>
      </c>
      <c r="H136" s="13">
        <v>412861000</v>
      </c>
      <c r="I136" s="13">
        <v>424229000</v>
      </c>
      <c r="J136" s="13">
        <v>434416000</v>
      </c>
      <c r="K136" s="13">
        <v>441497000</v>
      </c>
      <c r="L136" s="13">
        <v>453734000</v>
      </c>
      <c r="M136" s="13">
        <v>468390000</v>
      </c>
      <c r="N136" s="13">
        <v>485736000</v>
      </c>
      <c r="O136" s="13">
        <v>496883000</v>
      </c>
      <c r="P136" s="13">
        <v>505750000</v>
      </c>
      <c r="Q136" s="13">
        <v>520018000</v>
      </c>
      <c r="R136" s="13">
        <v>533004000</v>
      </c>
      <c r="S136" s="13">
        <v>536627000</v>
      </c>
      <c r="T136" s="47"/>
      <c r="U136" s="13">
        <v>391482000</v>
      </c>
      <c r="V136" s="13">
        <v>424229000</v>
      </c>
      <c r="W136" s="13">
        <v>468390000</v>
      </c>
      <c r="X136" s="13">
        <v>520018000</v>
      </c>
      <c r="Y136" s="13">
        <f t="shared" si="25"/>
        <v>536627000</v>
      </c>
      <c r="Z136" s="47"/>
    </row>
    <row r="137" spans="1:26" ht="14.15" customHeight="1" x14ac:dyDescent="0.35">
      <c r="A137" s="12" t="s">
        <v>117</v>
      </c>
      <c r="B137" s="13">
        <v>-11674000</v>
      </c>
      <c r="C137" s="13">
        <v>-16619000</v>
      </c>
      <c r="D137" s="13">
        <v>-22720000</v>
      </c>
      <c r="E137" s="13">
        <v>-15439000</v>
      </c>
      <c r="F137" s="13">
        <v>-14020000</v>
      </c>
      <c r="G137" s="13">
        <v>-14131000</v>
      </c>
      <c r="H137" s="13">
        <v>-15588000</v>
      </c>
      <c r="I137" s="13">
        <v>-11974000</v>
      </c>
      <c r="J137" s="13">
        <v>-13438000</v>
      </c>
      <c r="K137" s="13">
        <v>-13754000</v>
      </c>
      <c r="L137" s="13">
        <v>-9494000</v>
      </c>
      <c r="M137" s="13">
        <v>-16841000</v>
      </c>
      <c r="N137" s="13">
        <v>-12544000</v>
      </c>
      <c r="O137" s="13">
        <v>-2529000</v>
      </c>
      <c r="P137" s="13">
        <v>-4889000</v>
      </c>
      <c r="Q137" s="13">
        <v>-4754000</v>
      </c>
      <c r="R137" s="13">
        <v>-6349000</v>
      </c>
      <c r="S137" s="13">
        <v>-9249000</v>
      </c>
      <c r="T137" s="47"/>
      <c r="U137" s="13">
        <v>-15439000</v>
      </c>
      <c r="V137" s="13">
        <v>-11974000</v>
      </c>
      <c r="W137" s="13">
        <v>-16841000</v>
      </c>
      <c r="X137" s="13">
        <v>-4754000</v>
      </c>
      <c r="Y137" s="13">
        <f t="shared" si="25"/>
        <v>-9249000</v>
      </c>
      <c r="Z137" s="47"/>
    </row>
    <row r="138" spans="1:26" ht="14.15" customHeight="1" x14ac:dyDescent="0.35">
      <c r="A138" s="14" t="s">
        <v>118</v>
      </c>
      <c r="B138" s="15">
        <v>247403000</v>
      </c>
      <c r="C138" s="15">
        <v>258183000</v>
      </c>
      <c r="D138" s="15">
        <v>272590000</v>
      </c>
      <c r="E138" s="15">
        <v>271051000</v>
      </c>
      <c r="F138" s="15">
        <v>294232000</v>
      </c>
      <c r="G138" s="15">
        <v>334520000</v>
      </c>
      <c r="H138" s="15">
        <v>353303000</v>
      </c>
      <c r="I138" s="15">
        <v>342653000</v>
      </c>
      <c r="J138" s="15">
        <v>348111000</v>
      </c>
      <c r="K138" s="15">
        <v>341072000</v>
      </c>
      <c r="L138" s="15">
        <v>348076000</v>
      </c>
      <c r="M138" s="15">
        <v>336202000</v>
      </c>
      <c r="N138" s="15">
        <v>343389000</v>
      </c>
      <c r="O138" s="15">
        <v>361206000</v>
      </c>
      <c r="P138" s="15">
        <v>362894000</v>
      </c>
      <c r="Q138" s="15">
        <v>335168000</v>
      </c>
      <c r="R138" s="15">
        <v>274817000</v>
      </c>
      <c r="S138" s="15">
        <v>105664000</v>
      </c>
      <c r="T138" s="47"/>
      <c r="U138" s="15">
        <v>271051000</v>
      </c>
      <c r="V138" s="15">
        <v>342653000</v>
      </c>
      <c r="W138" s="15">
        <v>336202000</v>
      </c>
      <c r="X138" s="15">
        <v>335168000</v>
      </c>
      <c r="Y138" s="15">
        <f t="shared" si="25"/>
        <v>105664000</v>
      </c>
      <c r="Z138" s="47"/>
    </row>
    <row r="139" spans="1:26" ht="14.15" customHeight="1" x14ac:dyDescent="0.35">
      <c r="A139" s="43" t="s">
        <v>119</v>
      </c>
      <c r="B139" s="17">
        <v>444423000</v>
      </c>
      <c r="C139" s="17">
        <v>429093000</v>
      </c>
      <c r="D139" s="17">
        <v>430583000</v>
      </c>
      <c r="E139" s="17">
        <v>447482000</v>
      </c>
      <c r="F139" s="17">
        <v>476534000</v>
      </c>
      <c r="G139" s="17">
        <v>519507000</v>
      </c>
      <c r="H139" s="17">
        <v>531963000</v>
      </c>
      <c r="I139" s="17">
        <v>527094000</v>
      </c>
      <c r="J139" s="17">
        <v>541275000</v>
      </c>
      <c r="K139" s="17">
        <v>520412000</v>
      </c>
      <c r="L139" s="17">
        <v>522915000</v>
      </c>
      <c r="M139" s="17">
        <v>518350000</v>
      </c>
      <c r="N139" s="17">
        <v>547180000</v>
      </c>
      <c r="O139" s="17">
        <v>586163000</v>
      </c>
      <c r="P139" s="17">
        <v>594361000</v>
      </c>
      <c r="Q139" s="17">
        <v>581038000</v>
      </c>
      <c r="R139" s="17">
        <v>532078000</v>
      </c>
      <c r="S139" s="17">
        <v>363660000</v>
      </c>
      <c r="T139" s="47"/>
      <c r="U139" s="17">
        <v>447482000</v>
      </c>
      <c r="V139" s="17">
        <v>527094000</v>
      </c>
      <c r="W139" s="17">
        <v>518350000</v>
      </c>
      <c r="X139" s="17">
        <v>581038000</v>
      </c>
      <c r="Y139" s="17">
        <f t="shared" si="25"/>
        <v>363660000</v>
      </c>
      <c r="Z139" s="47"/>
    </row>
    <row r="140" spans="1:26" ht="15" customHeight="1" x14ac:dyDescent="0.35">
      <c r="A140" s="44" t="s">
        <v>120</v>
      </c>
      <c r="B140" s="45">
        <v>795978000</v>
      </c>
      <c r="C140" s="45">
        <v>848568000</v>
      </c>
      <c r="D140" s="45">
        <v>840180000</v>
      </c>
      <c r="E140" s="45">
        <v>881184000</v>
      </c>
      <c r="F140" s="45">
        <v>842523000</v>
      </c>
      <c r="G140" s="45">
        <v>1004261000</v>
      </c>
      <c r="H140" s="45">
        <v>1015920000</v>
      </c>
      <c r="I140" s="45">
        <v>1036015000</v>
      </c>
      <c r="J140" s="45">
        <v>1028503000</v>
      </c>
      <c r="K140" s="45">
        <v>1003866000</v>
      </c>
      <c r="L140" s="45">
        <v>1348841000</v>
      </c>
      <c r="M140" s="45">
        <v>1309156000</v>
      </c>
      <c r="N140" s="45">
        <v>1324218000</v>
      </c>
      <c r="O140" s="45">
        <v>1376451000</v>
      </c>
      <c r="P140" s="45">
        <v>1375599000</v>
      </c>
      <c r="Q140" s="45">
        <v>1355936000</v>
      </c>
      <c r="R140" s="45">
        <v>1311198000</v>
      </c>
      <c r="S140" s="45">
        <v>1092277000</v>
      </c>
      <c r="T140" s="46"/>
      <c r="U140" s="45">
        <v>881184000</v>
      </c>
      <c r="V140" s="45">
        <v>1036015000</v>
      </c>
      <c r="W140" s="45">
        <v>1309156000</v>
      </c>
      <c r="X140" s="45">
        <v>1355936000</v>
      </c>
      <c r="Y140" s="45">
        <f t="shared" si="25"/>
        <v>1092277000</v>
      </c>
      <c r="Z140" s="46"/>
    </row>
    <row r="141" spans="1:26" ht="14.15" customHeight="1" x14ac:dyDescent="0.35">
      <c r="T141" s="47"/>
      <c r="Z141" s="47"/>
    </row>
    <row r="142" spans="1:26" ht="10" customHeight="1" x14ac:dyDescent="0.3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4.15" customHeight="1" x14ac:dyDescent="0.25"/>
    <row r="144" spans="1:26"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3"/>
  <sheetViews>
    <sheetView zoomScale="70" zoomScaleNormal="70" workbookViewId="0">
      <pane xSplit="1" ySplit="2" topLeftCell="V167" activePane="bottomRight" state="frozen"/>
      <selection pane="topRight"/>
      <selection pane="bottomLeft"/>
      <selection pane="bottomRight" activeCell="A174" sqref="A174"/>
    </sheetView>
  </sheetViews>
  <sheetFormatPr defaultColWidth="13.08984375" defaultRowHeight="12.5" x14ac:dyDescent="0.25"/>
  <cols>
    <col min="1" max="1" width="63.1796875" customWidth="1"/>
    <col min="7" max="7" width="16.1796875" customWidth="1"/>
    <col min="20" max="20" width="0.90625" customWidth="1"/>
    <col min="26" max="26" width="0.90625" customWidth="1"/>
  </cols>
  <sheetData>
    <row r="1" spans="1:26" ht="15" customHeight="1" x14ac:dyDescent="0.45">
      <c r="A1" s="2" t="str">
        <f>'Financial Statements'!A1</f>
        <v>Shutterstock, Inc. Fourth Quarter Financial Information</v>
      </c>
      <c r="T1" s="46"/>
      <c r="Z1" s="46"/>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6"/>
      <c r="U2" s="5">
        <v>2022</v>
      </c>
      <c r="V2" s="5">
        <v>2023</v>
      </c>
      <c r="W2" s="5">
        <v>2024</v>
      </c>
      <c r="X2" s="5">
        <v>2025</v>
      </c>
      <c r="Y2" s="5" t="s">
        <v>20</v>
      </c>
      <c r="Z2" s="46"/>
    </row>
    <row r="3" spans="1:26" ht="15" customHeight="1" x14ac:dyDescent="0.35">
      <c r="R3" s="1"/>
      <c r="S3" s="1"/>
      <c r="T3" s="47"/>
      <c r="Z3" s="47"/>
    </row>
    <row r="4" spans="1:26" ht="14.15" customHeight="1" x14ac:dyDescent="0.35">
      <c r="A4" s="33" t="s">
        <v>121</v>
      </c>
      <c r="B4" s="34"/>
      <c r="C4" s="34"/>
      <c r="D4" s="34"/>
      <c r="E4" s="34"/>
      <c r="F4" s="34"/>
      <c r="G4" s="34"/>
      <c r="H4" s="34"/>
      <c r="I4" s="34"/>
      <c r="J4" s="34"/>
      <c r="K4" s="34"/>
      <c r="L4" s="34"/>
      <c r="M4" s="34"/>
      <c r="N4" s="34"/>
      <c r="O4" s="34"/>
      <c r="P4" s="34"/>
      <c r="Q4" s="34"/>
      <c r="R4" s="34"/>
      <c r="S4" s="34"/>
      <c r="T4" s="47"/>
      <c r="U4" s="34"/>
      <c r="V4" s="34"/>
      <c r="W4" s="34"/>
      <c r="X4" s="34"/>
      <c r="Y4" s="34"/>
      <c r="Z4" s="47"/>
    </row>
    <row r="5" spans="1:26" ht="14.15" customHeight="1" x14ac:dyDescent="0.35">
      <c r="A5" s="20" t="s">
        <v>22</v>
      </c>
      <c r="B5" s="36">
        <f>'Financial Statements'!B5</f>
        <v>199132000</v>
      </c>
      <c r="C5" s="36">
        <f>'Financial Statements'!C5</f>
        <v>206872000</v>
      </c>
      <c r="D5" s="36">
        <f>'Financial Statements'!D5</f>
        <v>204096000</v>
      </c>
      <c r="E5" s="36">
        <f>'Financial Statements'!E5</f>
        <v>217726000</v>
      </c>
      <c r="F5" s="36">
        <f>'Financial Statements'!F5</f>
        <v>215280000</v>
      </c>
      <c r="G5" s="36">
        <f>'Financial Statements'!G5</f>
        <v>208840000</v>
      </c>
      <c r="H5" s="36">
        <f>'Financial Statements'!H5</f>
        <v>233248000</v>
      </c>
      <c r="I5" s="36">
        <f>'Financial Statements'!I5</f>
        <v>217219000</v>
      </c>
      <c r="J5" s="36">
        <f>'Financial Statements'!J5</f>
        <v>214315000</v>
      </c>
      <c r="K5" s="36">
        <v>220053000</v>
      </c>
      <c r="L5" s="36">
        <v>250588000</v>
      </c>
      <c r="M5" s="36">
        <v>250306000</v>
      </c>
      <c r="N5" s="36">
        <v>242620000</v>
      </c>
      <c r="O5" s="36">
        <v>266990000</v>
      </c>
      <c r="P5" s="36">
        <v>260094000</v>
      </c>
      <c r="Q5" s="36">
        <v>220221000</v>
      </c>
      <c r="R5" s="36">
        <v>199170000</v>
      </c>
      <c r="S5" s="36">
        <v>221801000</v>
      </c>
      <c r="T5" s="47"/>
      <c r="U5" s="36">
        <v>827826000</v>
      </c>
      <c r="V5" s="36">
        <v>874587000</v>
      </c>
      <c r="W5" s="36">
        <v>935262000</v>
      </c>
      <c r="X5" s="36">
        <v>989925000</v>
      </c>
      <c r="Y5" s="36">
        <v>901286000</v>
      </c>
      <c r="Z5" s="47"/>
    </row>
    <row r="6" spans="1:26" ht="14.15" customHeight="1" x14ac:dyDescent="0.35">
      <c r="R6" s="11"/>
      <c r="S6" s="11"/>
      <c r="T6" s="47"/>
      <c r="Z6" s="47"/>
    </row>
    <row r="7" spans="1:26" ht="14.15" customHeight="1" x14ac:dyDescent="0.35">
      <c r="A7" s="20" t="s">
        <v>122</v>
      </c>
      <c r="R7" s="11"/>
      <c r="S7" s="11"/>
      <c r="T7" s="47"/>
      <c r="Z7" s="47"/>
    </row>
    <row r="8" spans="1:26" ht="14.15" customHeight="1" x14ac:dyDescent="0.35">
      <c r="A8" s="12" t="s">
        <v>123</v>
      </c>
      <c r="B8" s="13">
        <f t="shared" ref="B8:J8" si="0">B102</f>
        <v>63829000</v>
      </c>
      <c r="C8" s="13">
        <f t="shared" si="0"/>
        <v>70301000</v>
      </c>
      <c r="D8" s="13">
        <f t="shared" si="0"/>
        <v>72297000</v>
      </c>
      <c r="E8" s="13">
        <f t="shared" si="0"/>
        <v>80293000</v>
      </c>
      <c r="F8" s="13">
        <f t="shared" si="0"/>
        <v>70435000</v>
      </c>
      <c r="G8" s="13">
        <f t="shared" si="0"/>
        <v>73665000</v>
      </c>
      <c r="H8" s="13">
        <f t="shared" si="0"/>
        <v>84790000</v>
      </c>
      <c r="I8" s="13">
        <f t="shared" si="0"/>
        <v>86803000</v>
      </c>
      <c r="J8" s="13">
        <f t="shared" si="0"/>
        <v>79098000</v>
      </c>
      <c r="K8" s="13">
        <v>82281000</v>
      </c>
      <c r="L8" s="13">
        <v>95111000</v>
      </c>
      <c r="M8" s="13">
        <v>102921000</v>
      </c>
      <c r="N8" s="13">
        <v>91390000</v>
      </c>
      <c r="O8" s="13">
        <v>96515000</v>
      </c>
      <c r="P8" s="13">
        <v>92452000</v>
      </c>
      <c r="Q8" s="13">
        <v>87640000</v>
      </c>
      <c r="R8" s="13">
        <v>83312000</v>
      </c>
      <c r="S8" s="13">
        <v>84653000</v>
      </c>
      <c r="T8" s="47"/>
      <c r="U8" s="13">
        <v>286720000</v>
      </c>
      <c r="V8" s="13">
        <v>315693000</v>
      </c>
      <c r="W8" s="13">
        <v>359411000</v>
      </c>
      <c r="X8" s="13">
        <v>367997000</v>
      </c>
      <c r="Y8" s="13">
        <v>348057000</v>
      </c>
      <c r="Z8" s="47"/>
    </row>
    <row r="9" spans="1:26" ht="14.15" customHeight="1" x14ac:dyDescent="0.35">
      <c r="A9" s="12" t="s">
        <v>124</v>
      </c>
      <c r="B9" s="13">
        <f t="shared" ref="B9:J9" si="1">B109</f>
        <v>52401000</v>
      </c>
      <c r="C9" s="13">
        <f t="shared" si="1"/>
        <v>52530000</v>
      </c>
      <c r="D9" s="13">
        <f t="shared" si="1"/>
        <v>46345000</v>
      </c>
      <c r="E9" s="13">
        <f t="shared" si="1"/>
        <v>46392000</v>
      </c>
      <c r="F9" s="13">
        <f t="shared" si="1"/>
        <v>46923000</v>
      </c>
      <c r="G9" s="13">
        <f t="shared" si="1"/>
        <v>45306000</v>
      </c>
      <c r="H9" s="13">
        <f t="shared" si="1"/>
        <v>52643000</v>
      </c>
      <c r="I9" s="13">
        <f t="shared" si="1"/>
        <v>57332000</v>
      </c>
      <c r="J9" s="13">
        <f t="shared" si="1"/>
        <v>54121000</v>
      </c>
      <c r="K9" s="13">
        <v>48310000</v>
      </c>
      <c r="L9" s="13">
        <v>49612000</v>
      </c>
      <c r="M9" s="13">
        <v>53723000</v>
      </c>
      <c r="N9" s="13">
        <v>51134000</v>
      </c>
      <c r="O9" s="13">
        <v>54521000</v>
      </c>
      <c r="P9" s="13">
        <v>55721000</v>
      </c>
      <c r="Q9" s="13">
        <v>49001000</v>
      </c>
      <c r="R9" s="13">
        <v>45492100</v>
      </c>
      <c r="S9" s="13">
        <v>45296000</v>
      </c>
      <c r="T9" s="47"/>
      <c r="U9" s="13">
        <v>197668000</v>
      </c>
      <c r="V9" s="13">
        <v>202204000</v>
      </c>
      <c r="W9" s="13">
        <v>205766000</v>
      </c>
      <c r="X9" s="13">
        <v>210377000</v>
      </c>
      <c r="Y9" s="13">
        <v>195510100</v>
      </c>
      <c r="Z9" s="47"/>
    </row>
    <row r="10" spans="1:26" ht="14.15" customHeight="1" x14ac:dyDescent="0.35">
      <c r="A10" s="12" t="s">
        <v>125</v>
      </c>
      <c r="B10" s="13">
        <f t="shared" ref="B10:J10" si="2">B116</f>
        <v>11844000</v>
      </c>
      <c r="C10" s="13">
        <f t="shared" si="2"/>
        <v>14522000</v>
      </c>
      <c r="D10" s="13">
        <f t="shared" si="2"/>
        <v>14661000</v>
      </c>
      <c r="E10" s="13">
        <f t="shared" si="2"/>
        <v>14027000</v>
      </c>
      <c r="F10" s="13">
        <f t="shared" si="2"/>
        <v>12958000</v>
      </c>
      <c r="G10" s="13">
        <f t="shared" si="2"/>
        <v>13993000</v>
      </c>
      <c r="H10" s="13">
        <f t="shared" si="2"/>
        <v>17515000</v>
      </c>
      <c r="I10" s="13">
        <f t="shared" si="2"/>
        <v>13940000</v>
      </c>
      <c r="J10" s="13">
        <f t="shared" si="2"/>
        <v>14416000</v>
      </c>
      <c r="K10" s="13">
        <v>12439000</v>
      </c>
      <c r="L10" s="13">
        <v>15357000</v>
      </c>
      <c r="M10" s="13">
        <v>15660000</v>
      </c>
      <c r="N10" s="13">
        <v>16612000</v>
      </c>
      <c r="O10" s="13">
        <v>17122000</v>
      </c>
      <c r="P10" s="13">
        <v>18256000</v>
      </c>
      <c r="Q10" s="13">
        <v>22407000</v>
      </c>
      <c r="R10" s="13">
        <v>14293400</v>
      </c>
      <c r="S10" s="13">
        <v>14079000</v>
      </c>
      <c r="T10" s="47"/>
      <c r="U10" s="13">
        <v>55054000</v>
      </c>
      <c r="V10" s="13">
        <v>58406000</v>
      </c>
      <c r="W10" s="13">
        <v>57872000</v>
      </c>
      <c r="X10" s="13">
        <v>74397000</v>
      </c>
      <c r="Y10" s="13">
        <v>69035400</v>
      </c>
      <c r="Z10" s="47"/>
    </row>
    <row r="11" spans="1:26" ht="14.15" customHeight="1" x14ac:dyDescent="0.35">
      <c r="A11" s="14" t="s">
        <v>126</v>
      </c>
      <c r="B11" s="15">
        <f t="shared" ref="B11:J11" si="3">B125</f>
        <v>25269000</v>
      </c>
      <c r="C11" s="15">
        <f t="shared" si="3"/>
        <v>29992000</v>
      </c>
      <c r="D11" s="15">
        <f t="shared" si="3"/>
        <v>24951000</v>
      </c>
      <c r="E11" s="15">
        <f t="shared" si="3"/>
        <v>29267000</v>
      </c>
      <c r="F11" s="15">
        <f t="shared" si="3"/>
        <v>25938000</v>
      </c>
      <c r="G11" s="15">
        <f t="shared" si="3"/>
        <v>26657000</v>
      </c>
      <c r="H11" s="15">
        <f t="shared" si="3"/>
        <v>25886000</v>
      </c>
      <c r="I11" s="15">
        <f t="shared" si="3"/>
        <v>24019000</v>
      </c>
      <c r="J11" s="15">
        <f t="shared" si="3"/>
        <v>22803000</v>
      </c>
      <c r="K11" s="15">
        <v>27221000</v>
      </c>
      <c r="L11" s="15">
        <v>32822000</v>
      </c>
      <c r="M11" s="15">
        <v>31911000</v>
      </c>
      <c r="N11" s="15">
        <v>33095000</v>
      </c>
      <c r="O11" s="15">
        <v>29626000</v>
      </c>
      <c r="P11" s="15">
        <v>27483000</v>
      </c>
      <c r="Q11" s="15">
        <v>27495000</v>
      </c>
      <c r="R11" s="15">
        <v>26471400</v>
      </c>
      <c r="S11" s="15">
        <v>25528000</v>
      </c>
      <c r="T11" s="47"/>
      <c r="U11" s="15">
        <v>109479000</v>
      </c>
      <c r="V11" s="15">
        <v>102500000</v>
      </c>
      <c r="W11" s="15">
        <v>114757000</v>
      </c>
      <c r="X11" s="15">
        <v>117699000</v>
      </c>
      <c r="Y11" s="15">
        <v>106977400</v>
      </c>
      <c r="Z11" s="47"/>
    </row>
    <row r="12" spans="1:26" ht="14.15" customHeight="1" x14ac:dyDescent="0.35">
      <c r="A12" s="16" t="s">
        <v>127</v>
      </c>
      <c r="B12" s="17">
        <f t="shared" ref="B12:J12" si="4">SUM(B8:B11)</f>
        <v>153343000</v>
      </c>
      <c r="C12" s="17">
        <f t="shared" si="4"/>
        <v>167345000</v>
      </c>
      <c r="D12" s="17">
        <f t="shared" si="4"/>
        <v>158254000</v>
      </c>
      <c r="E12" s="17">
        <f t="shared" si="4"/>
        <v>169979000</v>
      </c>
      <c r="F12" s="17">
        <f t="shared" si="4"/>
        <v>156254000</v>
      </c>
      <c r="G12" s="17">
        <f t="shared" si="4"/>
        <v>159621000</v>
      </c>
      <c r="H12" s="17">
        <f t="shared" si="4"/>
        <v>180834000</v>
      </c>
      <c r="I12" s="17">
        <f t="shared" si="4"/>
        <v>182094000</v>
      </c>
      <c r="J12" s="17">
        <f t="shared" si="4"/>
        <v>170438000</v>
      </c>
      <c r="K12" s="17">
        <v>170251000</v>
      </c>
      <c r="L12" s="17">
        <v>192902000</v>
      </c>
      <c r="M12" s="17">
        <v>204215000</v>
      </c>
      <c r="N12" s="17">
        <v>192231000</v>
      </c>
      <c r="O12" s="17">
        <v>197784000</v>
      </c>
      <c r="P12" s="17">
        <v>193912000</v>
      </c>
      <c r="Q12" s="17">
        <v>186543000</v>
      </c>
      <c r="R12" s="17">
        <v>169568900</v>
      </c>
      <c r="S12" s="17">
        <v>169556000</v>
      </c>
      <c r="T12" s="47"/>
      <c r="U12" s="17">
        <v>648921000</v>
      </c>
      <c r="V12" s="17">
        <v>678803000</v>
      </c>
      <c r="W12" s="17">
        <v>737806000</v>
      </c>
      <c r="X12" s="17">
        <v>770470000</v>
      </c>
      <c r="Y12" s="17">
        <v>719579900</v>
      </c>
      <c r="Z12" s="47"/>
    </row>
    <row r="13" spans="1:26" ht="14.15" customHeight="1" x14ac:dyDescent="0.35">
      <c r="A13" s="18" t="s">
        <v>128</v>
      </c>
      <c r="B13" s="10">
        <f t="shared" ref="B13:J13" si="5">B5-B12</f>
        <v>45789000</v>
      </c>
      <c r="C13" s="10">
        <f t="shared" si="5"/>
        <v>39527000</v>
      </c>
      <c r="D13" s="10">
        <f t="shared" si="5"/>
        <v>45842000</v>
      </c>
      <c r="E13" s="10">
        <f t="shared" si="5"/>
        <v>47747000</v>
      </c>
      <c r="F13" s="10">
        <f t="shared" si="5"/>
        <v>59026000</v>
      </c>
      <c r="G13" s="10">
        <f t="shared" si="5"/>
        <v>49219000</v>
      </c>
      <c r="H13" s="10">
        <f t="shared" si="5"/>
        <v>52414000</v>
      </c>
      <c r="I13" s="10">
        <f t="shared" si="5"/>
        <v>35125000</v>
      </c>
      <c r="J13" s="10">
        <f t="shared" si="5"/>
        <v>43877000</v>
      </c>
      <c r="K13" s="10">
        <v>49802000</v>
      </c>
      <c r="L13" s="10">
        <v>57686000</v>
      </c>
      <c r="M13" s="10">
        <v>46091000</v>
      </c>
      <c r="N13" s="10">
        <v>50389000</v>
      </c>
      <c r="O13" s="10">
        <v>69206000</v>
      </c>
      <c r="P13" s="10">
        <v>66182000</v>
      </c>
      <c r="Q13" s="10">
        <v>33678000</v>
      </c>
      <c r="R13" s="10">
        <v>29601100</v>
      </c>
      <c r="S13" s="10">
        <v>52245000</v>
      </c>
      <c r="T13" s="47"/>
      <c r="U13" s="10">
        <v>178905000</v>
      </c>
      <c r="V13" s="10">
        <v>195784000</v>
      </c>
      <c r="W13" s="10">
        <v>197456000</v>
      </c>
      <c r="X13" s="10">
        <v>219455000</v>
      </c>
      <c r="Y13" s="10">
        <v>181706100</v>
      </c>
      <c r="Z13" s="47"/>
    </row>
    <row r="14" spans="1:26" ht="14.15" customHeight="1" x14ac:dyDescent="0.35">
      <c r="A14" s="20" t="s">
        <v>129</v>
      </c>
      <c r="B14" s="13">
        <f t="shared" ref="B14:J14" si="6">B133</f>
        <v>0</v>
      </c>
      <c r="C14" s="13">
        <f t="shared" si="6"/>
        <v>-205000</v>
      </c>
      <c r="D14" s="13">
        <f t="shared" si="6"/>
        <v>-439000</v>
      </c>
      <c r="E14" s="13">
        <f t="shared" si="6"/>
        <v>-692000</v>
      </c>
      <c r="F14" s="13">
        <f t="shared" si="6"/>
        <v>-231000</v>
      </c>
      <c r="G14" s="13">
        <f t="shared" si="6"/>
        <v>-493000</v>
      </c>
      <c r="H14" s="13">
        <f t="shared" si="6"/>
        <v>-562000</v>
      </c>
      <c r="I14" s="13">
        <f t="shared" si="6"/>
        <v>-571000</v>
      </c>
      <c r="J14" s="13">
        <f t="shared" si="6"/>
        <v>-562000</v>
      </c>
      <c r="K14" s="13">
        <v>-561000</v>
      </c>
      <c r="L14" s="13">
        <v>-4451000</v>
      </c>
      <c r="M14" s="13">
        <v>-4987000</v>
      </c>
      <c r="N14" s="13">
        <v>-4298000</v>
      </c>
      <c r="O14" s="13">
        <v>-4224000</v>
      </c>
      <c r="P14" s="13">
        <v>-4226000</v>
      </c>
      <c r="Q14" s="13">
        <v>-4078000</v>
      </c>
      <c r="R14" s="13">
        <v>-3760000</v>
      </c>
      <c r="S14" s="13">
        <v>-3833000</v>
      </c>
      <c r="T14" s="47"/>
      <c r="U14" s="13">
        <v>-1336000</v>
      </c>
      <c r="V14" s="13">
        <v>-1857000</v>
      </c>
      <c r="W14" s="13">
        <v>-10561000</v>
      </c>
      <c r="X14" s="13">
        <v>-16826000</v>
      </c>
      <c r="Y14" s="13">
        <v>-15897000</v>
      </c>
      <c r="Z14" s="47"/>
    </row>
    <row r="15" spans="1:26" ht="14.15" customHeight="1" x14ac:dyDescent="0.35">
      <c r="A15" s="21" t="s">
        <v>130</v>
      </c>
      <c r="B15" s="15">
        <f t="shared" ref="B15:J15" si="7">B138</f>
        <v>758000</v>
      </c>
      <c r="C15" s="15">
        <f t="shared" si="7"/>
        <v>-2456000</v>
      </c>
      <c r="D15" s="15">
        <f t="shared" si="7"/>
        <v>-1107000</v>
      </c>
      <c r="E15" s="15">
        <f t="shared" si="7"/>
        <v>1554000</v>
      </c>
      <c r="F15" s="15">
        <f t="shared" si="7"/>
        <v>1276000</v>
      </c>
      <c r="G15" s="15">
        <f t="shared" si="7"/>
        <v>1219000</v>
      </c>
      <c r="H15" s="15">
        <f t="shared" si="7"/>
        <v>1119000</v>
      </c>
      <c r="I15" s="15">
        <f t="shared" si="7"/>
        <v>2050000</v>
      </c>
      <c r="J15" s="15">
        <f t="shared" si="7"/>
        <v>451000</v>
      </c>
      <c r="K15" s="15">
        <v>80000</v>
      </c>
      <c r="L15" s="15">
        <v>2271000</v>
      </c>
      <c r="M15" s="15">
        <v>-561000</v>
      </c>
      <c r="N15" s="15">
        <v>1255000</v>
      </c>
      <c r="O15" s="15">
        <v>-405000</v>
      </c>
      <c r="P15" s="15">
        <v>298300</v>
      </c>
      <c r="Q15" s="52">
        <v>41300</v>
      </c>
      <c r="R15" s="52">
        <v>644300</v>
      </c>
      <c r="S15" s="52">
        <v>1101000</v>
      </c>
      <c r="T15" s="47"/>
      <c r="U15" s="15">
        <v>-1251000</v>
      </c>
      <c r="V15" s="15">
        <v>5664000</v>
      </c>
      <c r="W15" s="15">
        <v>2241000</v>
      </c>
      <c r="X15" s="15">
        <v>1189600</v>
      </c>
      <c r="Y15" s="15">
        <v>2084900</v>
      </c>
      <c r="Z15" s="47"/>
    </row>
    <row r="16" spans="1:26" ht="14.15" customHeight="1" x14ac:dyDescent="0.35">
      <c r="A16" s="53" t="s">
        <v>131</v>
      </c>
      <c r="B16" s="10">
        <f t="shared" ref="B16:J16" si="8">SUM(B13:B15)</f>
        <v>46547000</v>
      </c>
      <c r="C16" s="10">
        <f t="shared" si="8"/>
        <v>36866000</v>
      </c>
      <c r="D16" s="10">
        <f t="shared" si="8"/>
        <v>44296000</v>
      </c>
      <c r="E16" s="10">
        <f t="shared" si="8"/>
        <v>48609000</v>
      </c>
      <c r="F16" s="10">
        <f t="shared" si="8"/>
        <v>60071000</v>
      </c>
      <c r="G16" s="10">
        <f t="shared" si="8"/>
        <v>49945000</v>
      </c>
      <c r="H16" s="10">
        <f t="shared" si="8"/>
        <v>52971000</v>
      </c>
      <c r="I16" s="10">
        <f t="shared" si="8"/>
        <v>36604000</v>
      </c>
      <c r="J16" s="10">
        <f t="shared" si="8"/>
        <v>43766000</v>
      </c>
      <c r="K16" s="10">
        <v>49321000</v>
      </c>
      <c r="L16" s="10">
        <v>55506000</v>
      </c>
      <c r="M16" s="10">
        <v>40543000</v>
      </c>
      <c r="N16" s="10">
        <v>47346000</v>
      </c>
      <c r="O16" s="10">
        <v>64577000</v>
      </c>
      <c r="P16" s="10">
        <v>62254300</v>
      </c>
      <c r="Q16" s="10">
        <v>29641300</v>
      </c>
      <c r="R16" s="10">
        <v>26485400</v>
      </c>
      <c r="S16" s="10">
        <v>49513000</v>
      </c>
      <c r="T16" s="47"/>
      <c r="U16" s="10">
        <v>176318000</v>
      </c>
      <c r="V16" s="10">
        <v>199591000</v>
      </c>
      <c r="W16" s="10">
        <v>189136000</v>
      </c>
      <c r="X16" s="10">
        <v>203818600</v>
      </c>
      <c r="Y16" s="10">
        <v>167894000</v>
      </c>
      <c r="Z16" s="47"/>
    </row>
    <row r="17" spans="1:26" ht="14.15" customHeight="1" x14ac:dyDescent="0.35">
      <c r="A17" s="21" t="s">
        <v>132</v>
      </c>
      <c r="B17" s="15" t="e">
        <f t="shared" ref="B17:J17" si="9">B142</f>
        <v>#REF!</v>
      </c>
      <c r="C17" s="15" t="e">
        <f t="shared" si="9"/>
        <v>#REF!</v>
      </c>
      <c r="D17" s="15" t="e">
        <f t="shared" si="9"/>
        <v>#REF!</v>
      </c>
      <c r="E17" s="15" t="e">
        <f t="shared" si="9"/>
        <v>#REF!</v>
      </c>
      <c r="F17" s="15" t="e">
        <f t="shared" si="9"/>
        <v>#REF!</v>
      </c>
      <c r="G17" s="15" t="e">
        <f t="shared" si="9"/>
        <v>#REF!</v>
      </c>
      <c r="H17" s="15" t="e">
        <f t="shared" si="9"/>
        <v>#REF!</v>
      </c>
      <c r="I17" s="15" t="e">
        <f t="shared" si="9"/>
        <v>#REF!</v>
      </c>
      <c r="J17" s="15" t="e">
        <f t="shared" si="9"/>
        <v>#REF!</v>
      </c>
      <c r="K17" s="15">
        <v>13424000</v>
      </c>
      <c r="L17" s="15">
        <v>9155000</v>
      </c>
      <c r="M17" s="15">
        <v>17170000</v>
      </c>
      <c r="N17" s="15">
        <v>11055000</v>
      </c>
      <c r="O17" s="15">
        <v>21705000</v>
      </c>
      <c r="P17" s="15">
        <v>25825000</v>
      </c>
      <c r="Q17" s="15">
        <v>4752000</v>
      </c>
      <c r="R17" s="15">
        <v>5755000</v>
      </c>
      <c r="S17" s="15">
        <v>19492960</v>
      </c>
      <c r="T17" s="47"/>
      <c r="U17" s="15">
        <v>34770000</v>
      </c>
      <c r="V17" s="15">
        <v>42010000</v>
      </c>
      <c r="W17" s="15">
        <v>50394000</v>
      </c>
      <c r="X17" s="15">
        <v>63337000</v>
      </c>
      <c r="Y17" s="15">
        <v>55824960</v>
      </c>
      <c r="Z17" s="47"/>
    </row>
    <row r="18" spans="1:26" ht="14.15" customHeight="1" thickBot="1" x14ac:dyDescent="0.4">
      <c r="A18" s="44" t="s">
        <v>133</v>
      </c>
      <c r="B18" s="24" t="e">
        <f t="shared" ref="B18:J18" si="10">B16-B17</f>
        <v>#REF!</v>
      </c>
      <c r="C18" s="24" t="e">
        <f t="shared" si="10"/>
        <v>#REF!</v>
      </c>
      <c r="D18" s="24" t="e">
        <f t="shared" si="10"/>
        <v>#REF!</v>
      </c>
      <c r="E18" s="24" t="e">
        <f t="shared" si="10"/>
        <v>#REF!</v>
      </c>
      <c r="F18" s="24" t="e">
        <f t="shared" si="10"/>
        <v>#REF!</v>
      </c>
      <c r="G18" s="24" t="e">
        <f t="shared" si="10"/>
        <v>#REF!</v>
      </c>
      <c r="H18" s="24" t="e">
        <f t="shared" si="10"/>
        <v>#REF!</v>
      </c>
      <c r="I18" s="24" t="e">
        <f t="shared" si="10"/>
        <v>#REF!</v>
      </c>
      <c r="J18" s="24" t="e">
        <f t="shared" si="10"/>
        <v>#REF!</v>
      </c>
      <c r="K18" s="24">
        <v>35897000</v>
      </c>
      <c r="L18" s="24">
        <v>46351000</v>
      </c>
      <c r="M18" s="24">
        <v>23373000</v>
      </c>
      <c r="N18" s="24">
        <v>36291000</v>
      </c>
      <c r="O18" s="24">
        <v>42872000</v>
      </c>
      <c r="P18" s="24">
        <v>36429300</v>
      </c>
      <c r="Q18" s="24">
        <v>24889300</v>
      </c>
      <c r="R18" s="24">
        <v>20730400</v>
      </c>
      <c r="S18" s="24">
        <v>30020040</v>
      </c>
      <c r="T18" s="47"/>
      <c r="U18" s="24">
        <v>141548000</v>
      </c>
      <c r="V18" s="24">
        <v>157581000</v>
      </c>
      <c r="W18" s="24">
        <v>138742000</v>
      </c>
      <c r="X18" s="24">
        <v>140481600</v>
      </c>
      <c r="Y18" s="24">
        <v>112069040</v>
      </c>
      <c r="Z18" s="47"/>
    </row>
    <row r="19" spans="1:26" ht="14.15" customHeight="1" thickTop="1" x14ac:dyDescent="0.35">
      <c r="B19" s="54"/>
      <c r="C19" s="54"/>
      <c r="D19" s="54"/>
      <c r="E19" s="54"/>
      <c r="F19" s="54"/>
      <c r="G19" s="54"/>
      <c r="H19" s="54"/>
      <c r="I19" s="54"/>
      <c r="J19" s="54"/>
      <c r="K19" s="54"/>
      <c r="L19" s="54"/>
      <c r="M19" s="54"/>
      <c r="N19" s="54"/>
      <c r="O19" s="54"/>
      <c r="P19" s="54"/>
      <c r="Q19" s="54"/>
      <c r="R19" s="54"/>
      <c r="S19" s="54"/>
      <c r="T19" s="47"/>
      <c r="U19" s="25"/>
      <c r="V19" s="25"/>
      <c r="W19" s="25"/>
      <c r="X19" s="25"/>
      <c r="Y19" s="25"/>
      <c r="Z19" s="47"/>
    </row>
    <row r="20" spans="1:26" ht="14.15" customHeight="1" x14ac:dyDescent="0.35">
      <c r="A20" s="20" t="s">
        <v>134</v>
      </c>
      <c r="B20" s="55">
        <f>B38/'Financial Statements'!B28</f>
        <v>0.99946242339533387</v>
      </c>
      <c r="C20" s="55">
        <f>C38/'Financial Statements'!C28</f>
        <v>0.82760129039313246</v>
      </c>
      <c r="D20" s="55">
        <f>D38/'Financial Statements'!D28</f>
        <v>0.99716010918415177</v>
      </c>
      <c r="E20" s="55">
        <f>E38/'Financial Statements'!E28</f>
        <v>1.0492157025479294</v>
      </c>
      <c r="F20" s="55">
        <f>F38/'Financial Statements'!F28</f>
        <v>1.2886944634313056</v>
      </c>
      <c r="G20" s="55">
        <f>G38/'Financial Statements'!G28</f>
        <v>1.072845135417239</v>
      </c>
      <c r="H20" s="55">
        <f>H38/'Financial Statements'!H28</f>
        <v>1.2624040353648736</v>
      </c>
      <c r="I20" s="55">
        <f>I38/'Financial Statements'!I28</f>
        <v>0.71948767924265622</v>
      </c>
      <c r="J20" s="55">
        <f>J38/'Financial Statements'!J28</f>
        <v>0.91833582875838737</v>
      </c>
      <c r="K20" s="55">
        <v>0.99764326607748322</v>
      </c>
      <c r="L20" s="55">
        <v>1.3066926026161481</v>
      </c>
      <c r="M20" s="55">
        <v>0.66546893684869879</v>
      </c>
      <c r="N20" s="55">
        <v>1.0274389898646736</v>
      </c>
      <c r="O20" s="55">
        <v>1.1922882251515656</v>
      </c>
      <c r="P20" s="55">
        <v>0.99418154030893513</v>
      </c>
      <c r="Q20" s="55">
        <v>0.67041616161616158</v>
      </c>
      <c r="R20" s="55">
        <v>0.58323157865121122</v>
      </c>
      <c r="S20" s="55">
        <v>0.81791788137209498</v>
      </c>
      <c r="T20" s="47"/>
      <c r="U20" s="55">
        <v>3.8731461719476825</v>
      </c>
      <c r="V20" s="55">
        <v>4.3480271508194912</v>
      </c>
      <c r="W20" s="55">
        <v>3.8908940490212576</v>
      </c>
      <c r="X20" s="55">
        <v>3.8734283666041689</v>
      </c>
      <c r="Y20" s="55"/>
      <c r="Z20" s="47"/>
    </row>
    <row r="21" spans="1:26" ht="15" customHeight="1" x14ac:dyDescent="0.35">
      <c r="R21" s="11"/>
      <c r="S21" s="11"/>
      <c r="T21" s="47"/>
      <c r="Z21" s="47"/>
    </row>
    <row r="22" spans="1:26" ht="15.75" customHeight="1" x14ac:dyDescent="0.35">
      <c r="A22" s="33" t="s">
        <v>135</v>
      </c>
      <c r="B22" s="34"/>
      <c r="C22" s="34"/>
      <c r="D22" s="34"/>
      <c r="E22" s="34"/>
      <c r="F22" s="34"/>
      <c r="G22" s="34"/>
      <c r="H22" s="34"/>
      <c r="I22" s="34"/>
      <c r="J22" s="34"/>
      <c r="K22" s="34"/>
      <c r="L22" s="34"/>
      <c r="M22" s="34"/>
      <c r="N22" s="34"/>
      <c r="O22" s="34"/>
      <c r="P22" s="34"/>
      <c r="Q22" s="34"/>
      <c r="R22" s="34"/>
      <c r="S22" s="34"/>
      <c r="T22" s="47"/>
      <c r="U22" s="34"/>
      <c r="V22" s="34"/>
      <c r="W22" s="34"/>
      <c r="X22" s="34"/>
      <c r="Y22" s="34"/>
      <c r="Z22" s="47"/>
    </row>
    <row r="23" spans="1:26" ht="14.15" customHeight="1" x14ac:dyDescent="0.35">
      <c r="A23" s="20" t="s">
        <v>37</v>
      </c>
      <c r="B23" s="36">
        <f>'Financial Statements'!B20</f>
        <v>26572000</v>
      </c>
      <c r="C23" s="36">
        <f>'Financial Statements'!C20</f>
        <v>19445000</v>
      </c>
      <c r="D23" s="36">
        <f>'Financial Statements'!D20</f>
        <v>23040000</v>
      </c>
      <c r="E23" s="36">
        <f>'Financial Statements'!E20</f>
        <v>7046000</v>
      </c>
      <c r="F23" s="36">
        <f>'Financial Statements'!F20</f>
        <v>32843000</v>
      </c>
      <c r="G23" s="36">
        <f>'Financial Statements'!G20</f>
        <v>50013000</v>
      </c>
      <c r="H23" s="36">
        <f>'Financial Statements'!H20</f>
        <v>28419000</v>
      </c>
      <c r="I23" s="36">
        <f>'Financial Statements'!I20</f>
        <v>-1006000</v>
      </c>
      <c r="J23" s="36">
        <f>'Financial Statements'!J20</f>
        <v>16121000</v>
      </c>
      <c r="K23" s="36">
        <v>3625000</v>
      </c>
      <c r="L23" s="36">
        <v>17615000</v>
      </c>
      <c r="M23" s="36">
        <v>-1429000</v>
      </c>
      <c r="N23" s="36">
        <v>18688000</v>
      </c>
      <c r="O23" s="36">
        <v>29440000</v>
      </c>
      <c r="P23" s="36">
        <v>13387000</v>
      </c>
      <c r="Q23" s="36">
        <v>-16019000</v>
      </c>
      <c r="R23" s="36">
        <v>-47569000</v>
      </c>
      <c r="S23" s="36">
        <v>-155939000</v>
      </c>
      <c r="T23" s="47"/>
      <c r="U23" s="36">
        <v>76103000</v>
      </c>
      <c r="V23" s="36">
        <v>110269000</v>
      </c>
      <c r="W23" s="36">
        <v>35932000</v>
      </c>
      <c r="X23" s="36">
        <v>45496000</v>
      </c>
      <c r="Y23" s="36">
        <v>-206140000</v>
      </c>
      <c r="Z23" s="47"/>
    </row>
    <row r="24" spans="1:26" ht="14.15" customHeight="1" x14ac:dyDescent="0.35">
      <c r="A24" s="11" t="s">
        <v>136</v>
      </c>
      <c r="R24" s="11"/>
      <c r="S24" s="11"/>
      <c r="T24" s="47"/>
      <c r="Z24" s="47"/>
    </row>
    <row r="25" spans="1:26" ht="14.15" customHeight="1" x14ac:dyDescent="0.35">
      <c r="A25" s="37" t="s">
        <v>49</v>
      </c>
      <c r="B25" s="13">
        <v>7826000</v>
      </c>
      <c r="C25" s="13">
        <v>7043000</v>
      </c>
      <c r="D25" s="13">
        <v>9088000</v>
      </c>
      <c r="E25" s="13">
        <v>11782000</v>
      </c>
      <c r="F25" s="13">
        <v>8643000</v>
      </c>
      <c r="G25" s="13">
        <v>14943000</v>
      </c>
      <c r="H25" s="13">
        <v>13003000</v>
      </c>
      <c r="I25" s="13">
        <v>11988000</v>
      </c>
      <c r="J25" s="13">
        <v>11150000</v>
      </c>
      <c r="K25" s="13">
        <v>14976000</v>
      </c>
      <c r="L25" s="13">
        <v>15094000</v>
      </c>
      <c r="M25" s="13">
        <v>15110000</v>
      </c>
      <c r="N25" s="13">
        <v>17884000</v>
      </c>
      <c r="O25" s="13">
        <v>15625000</v>
      </c>
      <c r="P25" s="13">
        <v>12962000</v>
      </c>
      <c r="Q25" s="13">
        <v>14605000</v>
      </c>
      <c r="R25" s="13">
        <v>13372000</v>
      </c>
      <c r="S25" s="13">
        <v>12536000</v>
      </c>
      <c r="T25" s="47"/>
      <c r="U25" s="13">
        <v>35740000</v>
      </c>
      <c r="V25" s="13">
        <v>48577000</v>
      </c>
      <c r="W25" s="13">
        <v>56330000</v>
      </c>
      <c r="X25" s="13">
        <v>61076000</v>
      </c>
      <c r="Y25" s="13">
        <v>53475000</v>
      </c>
      <c r="Z25" s="47"/>
    </row>
    <row r="26" spans="1:26" ht="14.15" customHeight="1" x14ac:dyDescent="0.35">
      <c r="A26" s="37" t="s">
        <v>137</v>
      </c>
      <c r="B26" s="13">
        <v>-1838000</v>
      </c>
      <c r="C26" s="13">
        <v>-1655000</v>
      </c>
      <c r="D26" s="13">
        <v>-2135000</v>
      </c>
      <c r="E26" s="13">
        <v>-2768000</v>
      </c>
      <c r="F26" s="13">
        <v>-2031000</v>
      </c>
      <c r="G26" s="13">
        <v>-3512000</v>
      </c>
      <c r="H26" s="13">
        <v>-3056000</v>
      </c>
      <c r="I26" s="13">
        <v>-2817000</v>
      </c>
      <c r="J26" s="13">
        <v>-2620000</v>
      </c>
      <c r="K26" s="13">
        <v>2835000</v>
      </c>
      <c r="L26" s="13">
        <v>-3547000</v>
      </c>
      <c r="M26" s="13">
        <v>-3551000</v>
      </c>
      <c r="N26" s="13">
        <v>-4203000</v>
      </c>
      <c r="O26" s="13">
        <v>-3672000</v>
      </c>
      <c r="P26" s="13">
        <v>-3046000</v>
      </c>
      <c r="Q26" s="13">
        <v>-3432000</v>
      </c>
      <c r="R26" s="13">
        <v>-3142000</v>
      </c>
      <c r="S26" s="13">
        <v>-2945960</v>
      </c>
      <c r="T26" s="47"/>
      <c r="U26" s="13">
        <v>-8397000</v>
      </c>
      <c r="V26" s="13">
        <v>-11416000</v>
      </c>
      <c r="W26" s="13">
        <v>-6883000</v>
      </c>
      <c r="X26" s="13">
        <v>-14353000</v>
      </c>
      <c r="Y26" s="13">
        <v>-12565960</v>
      </c>
      <c r="Z26" s="47"/>
    </row>
    <row r="27" spans="1:26" ht="14.15" customHeight="1" x14ac:dyDescent="0.35">
      <c r="A27" s="37" t="s">
        <v>138</v>
      </c>
      <c r="B27" s="13">
        <v>6045000</v>
      </c>
      <c r="C27" s="13">
        <v>7110000</v>
      </c>
      <c r="D27" s="13">
        <v>8069000</v>
      </c>
      <c r="E27" s="13">
        <v>8078000</v>
      </c>
      <c r="F27" s="13">
        <v>8158000</v>
      </c>
      <c r="G27" s="13">
        <v>8370000</v>
      </c>
      <c r="H27" s="13">
        <v>9052000</v>
      </c>
      <c r="I27" s="13">
        <v>9157000</v>
      </c>
      <c r="J27" s="13">
        <v>9163000</v>
      </c>
      <c r="K27" s="13">
        <v>9163000</v>
      </c>
      <c r="L27" s="13">
        <v>9332000</v>
      </c>
      <c r="M27" s="13">
        <v>10309000</v>
      </c>
      <c r="N27" s="13">
        <v>9697000</v>
      </c>
      <c r="O27" s="13">
        <v>9581000</v>
      </c>
      <c r="P27" s="13">
        <v>9630000</v>
      </c>
      <c r="Q27" s="13">
        <v>9624000</v>
      </c>
      <c r="R27" s="13">
        <v>9599000</v>
      </c>
      <c r="S27" s="13">
        <v>9564000</v>
      </c>
      <c r="T27" s="47"/>
      <c r="U27" s="13">
        <v>29302000</v>
      </c>
      <c r="V27" s="13">
        <v>34737000</v>
      </c>
      <c r="W27" s="13">
        <v>37967000</v>
      </c>
      <c r="X27" s="13">
        <v>38532000</v>
      </c>
      <c r="Y27" s="13">
        <v>38417000</v>
      </c>
      <c r="Z27" s="47"/>
    </row>
    <row r="28" spans="1:26" ht="14.15" customHeight="1" x14ac:dyDescent="0.35">
      <c r="A28" s="37" t="s">
        <v>139</v>
      </c>
      <c r="B28" s="13">
        <v>-1421000</v>
      </c>
      <c r="C28" s="13">
        <v>-1671000</v>
      </c>
      <c r="D28" s="13">
        <v>-1896000</v>
      </c>
      <c r="E28" s="13">
        <v>-1898000</v>
      </c>
      <c r="F28" s="13">
        <v>-1917000</v>
      </c>
      <c r="G28" s="13">
        <v>-1967000</v>
      </c>
      <c r="H28" s="13">
        <v>-2127000</v>
      </c>
      <c r="I28" s="13">
        <v>-2152000</v>
      </c>
      <c r="J28" s="13">
        <v>-2153000</v>
      </c>
      <c r="K28" s="13">
        <v>-2153000</v>
      </c>
      <c r="L28" s="13">
        <v>-2193000</v>
      </c>
      <c r="M28" s="13">
        <v>-2423000</v>
      </c>
      <c r="N28" s="13">
        <v>-2279000</v>
      </c>
      <c r="O28" s="13">
        <v>-2252000</v>
      </c>
      <c r="P28" s="13">
        <v>-2263000</v>
      </c>
      <c r="Q28" s="13">
        <v>-2262000</v>
      </c>
      <c r="R28" s="13">
        <v>-2256000</v>
      </c>
      <c r="S28" s="13">
        <v>-2248000</v>
      </c>
      <c r="T28" s="47"/>
      <c r="U28" s="13">
        <v>-6886000</v>
      </c>
      <c r="V28" s="13">
        <v>-8163000</v>
      </c>
      <c r="W28" s="13">
        <v>-8922000</v>
      </c>
      <c r="X28" s="13">
        <v>-9056000</v>
      </c>
      <c r="Y28" s="13">
        <v>-9029000</v>
      </c>
      <c r="Z28" s="47"/>
    </row>
    <row r="29" spans="1:26" ht="14.15" customHeight="1" x14ac:dyDescent="0.35">
      <c r="A29" s="96" t="s">
        <v>140</v>
      </c>
      <c r="B29" s="13">
        <v>0</v>
      </c>
      <c r="C29" s="13">
        <v>0</v>
      </c>
      <c r="D29" s="13">
        <v>0</v>
      </c>
      <c r="E29" s="13">
        <v>0</v>
      </c>
      <c r="F29" s="13">
        <v>0</v>
      </c>
      <c r="G29" s="13">
        <v>0</v>
      </c>
      <c r="H29" s="13">
        <v>0</v>
      </c>
      <c r="I29" s="13">
        <v>0</v>
      </c>
      <c r="J29" s="13">
        <v>0</v>
      </c>
      <c r="K29" s="13">
        <v>0</v>
      </c>
      <c r="L29" s="13">
        <v>0</v>
      </c>
      <c r="M29" s="13">
        <v>0</v>
      </c>
      <c r="N29" s="13">
        <v>0</v>
      </c>
      <c r="O29" s="13">
        <v>0</v>
      </c>
      <c r="P29" s="13">
        <v>0</v>
      </c>
      <c r="Q29" s="13">
        <v>0</v>
      </c>
      <c r="R29" s="13">
        <v>0</v>
      </c>
      <c r="S29" s="13">
        <v>173738000</v>
      </c>
      <c r="T29" s="47"/>
      <c r="U29" s="13">
        <v>0</v>
      </c>
      <c r="V29" s="13">
        <v>0</v>
      </c>
      <c r="W29" s="13">
        <v>0</v>
      </c>
      <c r="X29" s="13">
        <v>0</v>
      </c>
      <c r="Y29" s="13">
        <v>173738000</v>
      </c>
      <c r="Z29" s="47"/>
    </row>
    <row r="30" spans="1:26" ht="14.15" customHeight="1" x14ac:dyDescent="0.35">
      <c r="A30" s="37" t="s">
        <v>141</v>
      </c>
      <c r="B30" s="13">
        <v>0</v>
      </c>
      <c r="C30" s="13">
        <v>0</v>
      </c>
      <c r="D30" s="13">
        <v>0</v>
      </c>
      <c r="E30" s="13">
        <v>0</v>
      </c>
      <c r="F30" s="13">
        <v>0</v>
      </c>
      <c r="G30" s="13">
        <v>0</v>
      </c>
      <c r="H30" s="13">
        <v>0</v>
      </c>
      <c r="I30" s="13">
        <v>0</v>
      </c>
      <c r="J30" s="13">
        <v>0</v>
      </c>
      <c r="K30" s="13">
        <v>0</v>
      </c>
      <c r="L30" s="13">
        <v>0</v>
      </c>
      <c r="M30" s="13">
        <v>0</v>
      </c>
      <c r="N30" s="13">
        <v>0</v>
      </c>
      <c r="O30" s="13">
        <v>0</v>
      </c>
      <c r="P30" s="13">
        <v>0</v>
      </c>
      <c r="Q30" s="13">
        <v>0</v>
      </c>
      <c r="R30" s="13">
        <v>0</v>
      </c>
      <c r="S30" s="13">
        <v>-10371000</v>
      </c>
      <c r="T30" s="47"/>
      <c r="U30" s="13">
        <v>0</v>
      </c>
      <c r="V30" s="13">
        <v>0</v>
      </c>
      <c r="W30" s="13">
        <v>0</v>
      </c>
      <c r="X30" s="13">
        <v>0</v>
      </c>
      <c r="Y30" s="13">
        <v>-10371000</v>
      </c>
      <c r="Z30" s="47"/>
    </row>
    <row r="31" spans="1:26" ht="14.15" customHeight="1" x14ac:dyDescent="0.35">
      <c r="A31" s="37" t="s">
        <v>31</v>
      </c>
      <c r="B31" s="13">
        <v>0</v>
      </c>
      <c r="C31" s="13">
        <v>0</v>
      </c>
      <c r="D31" s="13">
        <v>0</v>
      </c>
      <c r="E31" s="13">
        <v>0</v>
      </c>
      <c r="F31" s="13">
        <v>0</v>
      </c>
      <c r="G31" s="13">
        <v>-41940000</v>
      </c>
      <c r="H31" s="13">
        <v>-9864000</v>
      </c>
      <c r="I31" s="13">
        <v>1543000</v>
      </c>
      <c r="J31" s="13">
        <v>0</v>
      </c>
      <c r="K31" s="13">
        <v>0</v>
      </c>
      <c r="L31" s="13">
        <v>0</v>
      </c>
      <c r="M31" s="13">
        <v>0</v>
      </c>
      <c r="N31" s="13">
        <v>0</v>
      </c>
      <c r="O31" s="13">
        <v>0</v>
      </c>
      <c r="P31" s="13">
        <v>0</v>
      </c>
      <c r="Q31" s="13">
        <v>0</v>
      </c>
      <c r="R31" s="13">
        <v>0</v>
      </c>
      <c r="S31" s="13">
        <v>0</v>
      </c>
      <c r="T31" s="47"/>
      <c r="U31" s="13">
        <v>0</v>
      </c>
      <c r="V31" s="13">
        <v>-50261000</v>
      </c>
      <c r="W31" s="13">
        <v>0</v>
      </c>
      <c r="X31" s="13">
        <v>0</v>
      </c>
      <c r="Y31" s="13">
        <v>0</v>
      </c>
      <c r="Z31" s="47"/>
    </row>
    <row r="32" spans="1:26" ht="14.15" customHeight="1" x14ac:dyDescent="0.35">
      <c r="A32" s="37" t="s">
        <v>142</v>
      </c>
      <c r="B32" s="13">
        <v>0</v>
      </c>
      <c r="C32" s="13">
        <v>0</v>
      </c>
      <c r="D32" s="13">
        <v>0</v>
      </c>
      <c r="E32" s="13">
        <v>0</v>
      </c>
      <c r="F32" s="13">
        <v>0</v>
      </c>
      <c r="G32" s="13">
        <v>17191000</v>
      </c>
      <c r="H32" s="13">
        <v>8197800</v>
      </c>
      <c r="I32" s="13">
        <v>6188400</v>
      </c>
      <c r="J32" s="13">
        <v>6828700</v>
      </c>
      <c r="K32" s="13">
        <v>4715200</v>
      </c>
      <c r="L32" s="13">
        <v>10281000</v>
      </c>
      <c r="M32" s="13">
        <v>290600</v>
      </c>
      <c r="N32" s="13">
        <v>566200</v>
      </c>
      <c r="O32" s="13">
        <v>438300</v>
      </c>
      <c r="P32" s="13">
        <v>214800</v>
      </c>
      <c r="Q32" s="13">
        <v>216200</v>
      </c>
      <c r="R32" s="13">
        <v>648800</v>
      </c>
      <c r="S32" s="13">
        <v>0</v>
      </c>
      <c r="T32" s="47"/>
      <c r="U32" s="13">
        <v>0</v>
      </c>
      <c r="V32" s="13">
        <v>31577200</v>
      </c>
      <c r="W32" s="13">
        <v>22115500</v>
      </c>
      <c r="X32" s="13">
        <v>1435500</v>
      </c>
      <c r="Y32" s="13">
        <v>1079800</v>
      </c>
      <c r="Z32" s="47"/>
    </row>
    <row r="33" spans="1:26" ht="14.15" customHeight="1" x14ac:dyDescent="0.35">
      <c r="A33" s="37" t="s">
        <v>143</v>
      </c>
      <c r="B33" s="13">
        <v>0</v>
      </c>
      <c r="C33" s="13">
        <v>0</v>
      </c>
      <c r="D33" s="13">
        <v>0</v>
      </c>
      <c r="E33" s="13">
        <v>0</v>
      </c>
      <c r="F33" s="13">
        <v>0</v>
      </c>
      <c r="G33" s="13">
        <v>-4040000</v>
      </c>
      <c r="H33" s="13">
        <v>-1927000</v>
      </c>
      <c r="I33" s="13">
        <v>-1454000</v>
      </c>
      <c r="J33" s="13">
        <v>-1605000</v>
      </c>
      <c r="K33" s="13">
        <v>-1108000</v>
      </c>
      <c r="L33" s="13">
        <v>-2416000</v>
      </c>
      <c r="M33" s="13">
        <v>-68000</v>
      </c>
      <c r="N33" s="13">
        <v>-133000</v>
      </c>
      <c r="O33" s="13">
        <v>-103000</v>
      </c>
      <c r="P33" s="13">
        <v>-51000</v>
      </c>
      <c r="Q33" s="13">
        <v>-51000</v>
      </c>
      <c r="R33" s="13">
        <v>-153000</v>
      </c>
      <c r="S33" s="13">
        <v>0</v>
      </c>
      <c r="T33" s="47"/>
      <c r="U33" s="13">
        <v>0</v>
      </c>
      <c r="V33" s="13">
        <v>-7421000</v>
      </c>
      <c r="W33" s="13">
        <v>-5197000</v>
      </c>
      <c r="X33" s="13">
        <v>-338000</v>
      </c>
      <c r="Y33" s="13">
        <v>-255000</v>
      </c>
      <c r="Z33" s="47"/>
    </row>
    <row r="34" spans="1:26" ht="14.15" customHeight="1" x14ac:dyDescent="0.35">
      <c r="A34" s="37" t="s">
        <v>144</v>
      </c>
      <c r="B34" s="13">
        <v>0</v>
      </c>
      <c r="C34" s="13">
        <v>0</v>
      </c>
      <c r="D34" s="13">
        <v>0</v>
      </c>
      <c r="E34" s="13">
        <v>0</v>
      </c>
      <c r="F34" s="13">
        <v>0</v>
      </c>
      <c r="G34" s="13">
        <v>0</v>
      </c>
      <c r="H34" s="13">
        <v>0</v>
      </c>
      <c r="I34" s="13">
        <v>0</v>
      </c>
      <c r="J34" s="13">
        <v>0</v>
      </c>
      <c r="K34" s="13">
        <v>0</v>
      </c>
      <c r="L34" s="13">
        <v>0</v>
      </c>
      <c r="M34" s="13">
        <v>2750000</v>
      </c>
      <c r="N34" s="13">
        <v>11861000</v>
      </c>
      <c r="O34" s="13">
        <v>8710000</v>
      </c>
      <c r="P34" s="13">
        <v>7083000</v>
      </c>
      <c r="Q34" s="13">
        <v>7252000</v>
      </c>
      <c r="R34" s="13">
        <v>2855000</v>
      </c>
      <c r="S34" s="13">
        <v>3680000</v>
      </c>
      <c r="T34" s="47"/>
      <c r="U34" s="13">
        <v>0</v>
      </c>
      <c r="V34" s="13">
        <v>0</v>
      </c>
      <c r="W34" s="13">
        <v>2750000</v>
      </c>
      <c r="X34" s="13">
        <v>34906000</v>
      </c>
      <c r="Y34" s="13">
        <v>20870000</v>
      </c>
      <c r="Z34" s="47"/>
    </row>
    <row r="35" spans="1:26" ht="14.15" customHeight="1" x14ac:dyDescent="0.35">
      <c r="A35" s="37" t="s">
        <v>145</v>
      </c>
      <c r="B35" s="13">
        <v>0</v>
      </c>
      <c r="C35" s="13">
        <v>0</v>
      </c>
      <c r="D35" s="13">
        <v>0</v>
      </c>
      <c r="E35" s="13">
        <v>0</v>
      </c>
      <c r="F35" s="13">
        <v>0</v>
      </c>
      <c r="G35" s="13">
        <v>0</v>
      </c>
      <c r="H35" s="13">
        <v>0</v>
      </c>
      <c r="I35" s="13">
        <v>0</v>
      </c>
      <c r="J35" s="13">
        <v>0</v>
      </c>
      <c r="K35" s="13">
        <v>0</v>
      </c>
      <c r="L35" s="13">
        <v>0</v>
      </c>
      <c r="M35" s="13">
        <v>-619000</v>
      </c>
      <c r="N35" s="13">
        <v>-2669000</v>
      </c>
      <c r="O35" s="13">
        <v>-1960000</v>
      </c>
      <c r="P35" s="13">
        <v>-1594000</v>
      </c>
      <c r="Q35" s="13">
        <v>-1632000</v>
      </c>
      <c r="R35" s="13">
        <v>-642000</v>
      </c>
      <c r="S35" s="13">
        <v>-828000</v>
      </c>
      <c r="T35" s="47"/>
      <c r="U35" s="13">
        <v>0</v>
      </c>
      <c r="V35" s="13">
        <v>0</v>
      </c>
      <c r="W35" s="13">
        <v>-619000</v>
      </c>
      <c r="X35" s="13">
        <v>-7855000</v>
      </c>
      <c r="Y35" s="13">
        <v>-4696000</v>
      </c>
      <c r="Z35" s="47"/>
    </row>
    <row r="36" spans="1:26" ht="14.15" customHeight="1" x14ac:dyDescent="0.35">
      <c r="A36" s="37" t="s">
        <v>146</v>
      </c>
      <c r="B36" s="13">
        <v>0</v>
      </c>
      <c r="C36" s="13">
        <v>0</v>
      </c>
      <c r="D36" s="13">
        <v>0</v>
      </c>
      <c r="E36" s="13">
        <v>20240000</v>
      </c>
      <c r="F36" s="13">
        <v>1856000</v>
      </c>
      <c r="G36" s="13">
        <v>0</v>
      </c>
      <c r="H36" s="13">
        <v>4969000</v>
      </c>
      <c r="I36" s="13">
        <v>5668000</v>
      </c>
      <c r="J36" s="13">
        <v>-3766000</v>
      </c>
      <c r="K36" s="13">
        <v>3907000</v>
      </c>
      <c r="L36" s="13">
        <v>3272000</v>
      </c>
      <c r="M36" s="13">
        <v>4012000</v>
      </c>
      <c r="N36" s="13">
        <v>-13080000</v>
      </c>
      <c r="O36" s="13">
        <v>-12908000</v>
      </c>
      <c r="P36" s="13">
        <v>961000</v>
      </c>
      <c r="Q36" s="13">
        <v>17565000</v>
      </c>
      <c r="R36" s="13">
        <v>49385000</v>
      </c>
      <c r="S36" s="13">
        <v>10926000</v>
      </c>
      <c r="T36" s="47"/>
      <c r="U36" s="13">
        <v>20240000</v>
      </c>
      <c r="V36" s="13">
        <v>12493000</v>
      </c>
      <c r="W36" s="13">
        <v>7425000</v>
      </c>
      <c r="X36" s="13">
        <v>-7462000</v>
      </c>
      <c r="Y36" s="13">
        <v>78837000</v>
      </c>
      <c r="Z36" s="47"/>
    </row>
    <row r="37" spans="1:26" ht="14.15" customHeight="1" x14ac:dyDescent="0.35">
      <c r="A37" s="38" t="s">
        <v>147</v>
      </c>
      <c r="B37" s="15">
        <v>0</v>
      </c>
      <c r="C37" s="15">
        <v>0</v>
      </c>
      <c r="D37" s="15">
        <v>0</v>
      </c>
      <c r="E37" s="15">
        <v>-4554000</v>
      </c>
      <c r="F37" s="15">
        <v>-418000</v>
      </c>
      <c r="G37" s="15">
        <v>0</v>
      </c>
      <c r="H37" s="15">
        <v>-1118000</v>
      </c>
      <c r="I37" s="15">
        <v>-1275000</v>
      </c>
      <c r="J37" s="15">
        <v>2000</v>
      </c>
      <c r="K37" s="15">
        <v>-63000</v>
      </c>
      <c r="L37" s="15">
        <v>-1087000</v>
      </c>
      <c r="M37" s="15">
        <v>-1009000</v>
      </c>
      <c r="N37" s="15">
        <v>-41000</v>
      </c>
      <c r="O37" s="15">
        <v>-27000</v>
      </c>
      <c r="P37" s="15">
        <v>-855000</v>
      </c>
      <c r="Q37" s="15">
        <v>-977000</v>
      </c>
      <c r="R37" s="15">
        <v>-1368000</v>
      </c>
      <c r="S37" s="15">
        <v>-8092000</v>
      </c>
      <c r="T37" s="47"/>
      <c r="U37" s="15">
        <v>-4554000</v>
      </c>
      <c r="V37" s="15">
        <v>-2811000</v>
      </c>
      <c r="W37" s="15">
        <v>-2157000</v>
      </c>
      <c r="X37" s="15">
        <v>-1900000</v>
      </c>
      <c r="Y37" s="15">
        <v>-11292000</v>
      </c>
      <c r="Z37" s="47"/>
    </row>
    <row r="38" spans="1:26" ht="15" customHeight="1" thickBot="1" x14ac:dyDescent="0.4">
      <c r="A38" s="56" t="s">
        <v>148</v>
      </c>
      <c r="B38" s="24">
        <v>37184000</v>
      </c>
      <c r="C38" s="24">
        <v>30272000</v>
      </c>
      <c r="D38" s="24">
        <v>36166000</v>
      </c>
      <c r="E38" s="24">
        <v>37926000</v>
      </c>
      <c r="F38" s="24">
        <v>47134000</v>
      </c>
      <c r="G38" s="24">
        <v>39058000</v>
      </c>
      <c r="H38" s="24">
        <v>45548800</v>
      </c>
      <c r="I38" s="24">
        <v>25840400</v>
      </c>
      <c r="J38" s="24">
        <v>33120700</v>
      </c>
      <c r="K38" s="24">
        <v>35897200</v>
      </c>
      <c r="L38" s="24">
        <v>46351000</v>
      </c>
      <c r="M38" s="24">
        <v>23372600</v>
      </c>
      <c r="N38" s="24">
        <v>36291200</v>
      </c>
      <c r="O38" s="24">
        <v>42872300</v>
      </c>
      <c r="P38" s="24">
        <v>36428800</v>
      </c>
      <c r="Q38" s="24">
        <v>24889200</v>
      </c>
      <c r="R38" s="24">
        <v>20729800</v>
      </c>
      <c r="S38" s="24">
        <v>30020040</v>
      </c>
      <c r="T38" s="57">
        <v>30020040</v>
      </c>
      <c r="U38" s="24">
        <v>141548000</v>
      </c>
      <c r="V38" s="24">
        <v>157581200</v>
      </c>
      <c r="W38" s="24">
        <v>138741500</v>
      </c>
      <c r="X38" s="24">
        <v>140481500</v>
      </c>
      <c r="Y38" s="24">
        <v>112067840</v>
      </c>
      <c r="Z38" s="46"/>
    </row>
    <row r="39" spans="1:26" ht="15.75" customHeight="1" thickTop="1" x14ac:dyDescent="0.35">
      <c r="B39" s="51"/>
      <c r="C39" s="51"/>
      <c r="D39" s="51"/>
      <c r="E39" s="51"/>
      <c r="F39" s="51"/>
      <c r="G39" s="51"/>
      <c r="H39" s="51"/>
      <c r="I39" s="51"/>
      <c r="J39" s="51"/>
      <c r="K39" s="51"/>
      <c r="L39" s="51"/>
      <c r="M39" s="51"/>
      <c r="N39" s="51"/>
      <c r="O39" s="51"/>
      <c r="P39" s="51"/>
      <c r="Q39" s="51"/>
      <c r="R39" s="51"/>
      <c r="S39" s="51"/>
      <c r="T39" s="46"/>
      <c r="U39" s="51"/>
      <c r="V39" s="51"/>
      <c r="W39" s="51"/>
      <c r="X39" s="51"/>
      <c r="Y39" s="51"/>
      <c r="Z39" s="46"/>
    </row>
    <row r="40" spans="1:26" ht="15.75" customHeight="1" x14ac:dyDescent="0.35">
      <c r="A40" s="58" t="s">
        <v>149</v>
      </c>
      <c r="T40" s="47"/>
      <c r="Z40" s="47"/>
    </row>
    <row r="41" spans="1:26" ht="42.5" customHeight="1" x14ac:dyDescent="0.35">
      <c r="A41" s="58" t="s">
        <v>150</v>
      </c>
      <c r="T41" s="47"/>
      <c r="Z41" s="47"/>
    </row>
    <row r="42" spans="1:26" ht="42.5" customHeight="1" x14ac:dyDescent="0.35">
      <c r="A42" s="58" t="s">
        <v>151</v>
      </c>
      <c r="T42" s="47"/>
      <c r="Z42" s="47"/>
    </row>
    <row r="43" spans="1:26" ht="15.75" customHeight="1" x14ac:dyDescent="0.35">
      <c r="T43" s="47"/>
      <c r="Z43" s="47"/>
    </row>
    <row r="44" spans="1:26" ht="14.15" customHeight="1" x14ac:dyDescent="0.35">
      <c r="A44" s="33" t="s">
        <v>152</v>
      </c>
      <c r="B44" s="34"/>
      <c r="C44" s="34"/>
      <c r="D44" s="34"/>
      <c r="E44" s="34"/>
      <c r="F44" s="34"/>
      <c r="G44" s="34"/>
      <c r="H44" s="34"/>
      <c r="I44" s="34"/>
      <c r="J44" s="34"/>
      <c r="K44" s="34"/>
      <c r="L44" s="34"/>
      <c r="M44" s="34"/>
      <c r="N44" s="34"/>
      <c r="O44" s="34"/>
      <c r="P44" s="34"/>
      <c r="Q44" s="34"/>
      <c r="R44" s="34"/>
      <c r="S44" s="34"/>
      <c r="T44" s="47"/>
      <c r="U44" s="34"/>
      <c r="V44" s="34"/>
      <c r="W44" s="34"/>
      <c r="X44" s="34"/>
      <c r="Y44" s="34"/>
      <c r="Z44" s="47"/>
    </row>
    <row r="45" spans="1:26" ht="14.15" customHeight="1" x14ac:dyDescent="0.35">
      <c r="A45" s="11" t="s">
        <v>153</v>
      </c>
      <c r="B45" s="36">
        <v>26572000</v>
      </c>
      <c r="C45" s="36">
        <v>19445000</v>
      </c>
      <c r="D45" s="36">
        <v>23040000</v>
      </c>
      <c r="E45" s="36">
        <v>7046000</v>
      </c>
      <c r="F45" s="36">
        <v>32843000</v>
      </c>
      <c r="G45" s="36">
        <v>50013000</v>
      </c>
      <c r="H45" s="36">
        <v>28419000</v>
      </c>
      <c r="I45" s="36">
        <v>-1006000</v>
      </c>
      <c r="J45" s="36">
        <v>16121000</v>
      </c>
      <c r="K45" s="36">
        <v>3625000</v>
      </c>
      <c r="L45" s="36">
        <v>17615000</v>
      </c>
      <c r="M45" s="36">
        <v>-1429000</v>
      </c>
      <c r="N45" s="36">
        <v>18688000</v>
      </c>
      <c r="O45" s="36">
        <v>29440000</v>
      </c>
      <c r="P45" s="36">
        <v>13387000</v>
      </c>
      <c r="Q45" s="36">
        <v>-16019000</v>
      </c>
      <c r="R45" s="36">
        <v>-47569000</v>
      </c>
      <c r="S45" s="36">
        <v>-155939000</v>
      </c>
      <c r="T45" s="47"/>
      <c r="U45" s="36">
        <v>76103000</v>
      </c>
      <c r="V45" s="36">
        <v>110269000</v>
      </c>
      <c r="W45" s="36">
        <v>35932000</v>
      </c>
      <c r="X45" s="36">
        <v>45496000</v>
      </c>
      <c r="Y45" s="36">
        <v>-206140000</v>
      </c>
      <c r="Z45" s="47"/>
    </row>
    <row r="46" spans="1:26" ht="14.15" customHeight="1" x14ac:dyDescent="0.35">
      <c r="R46" s="11"/>
      <c r="S46" s="11"/>
      <c r="T46" s="47"/>
      <c r="Z46" s="47"/>
    </row>
    <row r="47" spans="1:26" ht="14.15" customHeight="1" x14ac:dyDescent="0.35">
      <c r="A47" s="11" t="s">
        <v>154</v>
      </c>
      <c r="R47" s="1"/>
      <c r="S47" s="1"/>
      <c r="T47" s="47"/>
      <c r="Z47" s="47"/>
    </row>
    <row r="48" spans="1:26" ht="14.15" customHeight="1" x14ac:dyDescent="0.35">
      <c r="A48" s="37" t="s">
        <v>33</v>
      </c>
      <c r="B48" s="13">
        <v>0</v>
      </c>
      <c r="C48" s="13">
        <v>205000</v>
      </c>
      <c r="D48" s="13">
        <v>439000</v>
      </c>
      <c r="E48" s="13">
        <v>692000</v>
      </c>
      <c r="F48" s="13">
        <v>231000</v>
      </c>
      <c r="G48" s="13">
        <v>493000</v>
      </c>
      <c r="H48" s="13">
        <v>562000</v>
      </c>
      <c r="I48" s="13">
        <v>571000</v>
      </c>
      <c r="J48" s="13">
        <v>562000</v>
      </c>
      <c r="K48" s="13">
        <v>561000</v>
      </c>
      <c r="L48" s="13">
        <v>4451000</v>
      </c>
      <c r="M48" s="13">
        <v>4987000</v>
      </c>
      <c r="N48" s="13">
        <v>4298000</v>
      </c>
      <c r="O48" s="13">
        <v>4224000</v>
      </c>
      <c r="P48" s="13">
        <v>4226000</v>
      </c>
      <c r="Q48" s="13">
        <v>4078000</v>
      </c>
      <c r="R48" s="13">
        <v>3760000</v>
      </c>
      <c r="S48" s="13">
        <v>3833000</v>
      </c>
      <c r="T48" s="47"/>
      <c r="U48" s="13">
        <v>1336000</v>
      </c>
      <c r="V48" s="13">
        <v>1857000</v>
      </c>
      <c r="W48" s="13">
        <v>10561000</v>
      </c>
      <c r="X48" s="13">
        <v>16826000</v>
      </c>
      <c r="Y48" s="13">
        <v>15897000</v>
      </c>
      <c r="Z48" s="47"/>
    </row>
    <row r="49" spans="1:26" ht="14.15" customHeight="1" x14ac:dyDescent="0.35">
      <c r="A49" s="37" t="s">
        <v>155</v>
      </c>
      <c r="B49" s="13">
        <v>-24000</v>
      </c>
      <c r="C49" s="13">
        <v>-39000</v>
      </c>
      <c r="D49" s="13">
        <v>-9000</v>
      </c>
      <c r="E49" s="13">
        <v>-15000</v>
      </c>
      <c r="F49" s="13">
        <v>-165000</v>
      </c>
      <c r="G49" s="13">
        <v>-668000</v>
      </c>
      <c r="H49" s="13">
        <v>-1894000</v>
      </c>
      <c r="I49" s="13">
        <v>-2058000</v>
      </c>
      <c r="J49" s="13">
        <v>-1043000</v>
      </c>
      <c r="K49" s="13">
        <v>-1348000</v>
      </c>
      <c r="L49" s="13">
        <v>-1086000</v>
      </c>
      <c r="M49" s="13">
        <v>-595000</v>
      </c>
      <c r="N49" s="13">
        <v>-935000</v>
      </c>
      <c r="O49" s="13">
        <v>-1077000</v>
      </c>
      <c r="P49" s="13">
        <v>-869000</v>
      </c>
      <c r="Q49" s="13">
        <v>-771000</v>
      </c>
      <c r="R49" s="13">
        <v>-801000</v>
      </c>
      <c r="S49" s="13">
        <v>-479000</v>
      </c>
      <c r="T49" s="47"/>
      <c r="U49" s="13">
        <v>-87000</v>
      </c>
      <c r="V49" s="13">
        <v>-4785000</v>
      </c>
      <c r="W49" s="13">
        <v>-4072000</v>
      </c>
      <c r="X49" s="13">
        <v>-3652000</v>
      </c>
      <c r="Y49" s="13">
        <v>-2920000</v>
      </c>
      <c r="Z49" s="47"/>
    </row>
    <row r="50" spans="1:26" ht="14.15" customHeight="1" x14ac:dyDescent="0.35">
      <c r="A50" s="37" t="s">
        <v>156</v>
      </c>
      <c r="B50" s="13">
        <v>6104000</v>
      </c>
      <c r="C50" s="13">
        <v>3268000</v>
      </c>
      <c r="D50" s="13">
        <v>4099000</v>
      </c>
      <c r="E50" s="13">
        <v>1463000</v>
      </c>
      <c r="F50" s="13">
        <v>8571000</v>
      </c>
      <c r="G50" s="13">
        <v>1368000</v>
      </c>
      <c r="H50" s="13">
        <v>-806000</v>
      </c>
      <c r="I50" s="13">
        <v>3066000</v>
      </c>
      <c r="J50" s="13">
        <v>4269000</v>
      </c>
      <c r="K50" s="13">
        <v>12935000</v>
      </c>
      <c r="L50" s="13">
        <v>-88000</v>
      </c>
      <c r="M50" s="13">
        <v>9500000</v>
      </c>
      <c r="N50" s="13">
        <v>1730000</v>
      </c>
      <c r="O50" s="13">
        <v>13691000</v>
      </c>
      <c r="P50" s="13">
        <v>18016000</v>
      </c>
      <c r="Q50" s="13">
        <v>-3602000</v>
      </c>
      <c r="R50" s="13">
        <v>-1806000</v>
      </c>
      <c r="S50" s="13">
        <v>-4992000</v>
      </c>
      <c r="T50" s="47"/>
      <c r="U50" s="13">
        <v>14934000</v>
      </c>
      <c r="V50" s="13">
        <v>12199000</v>
      </c>
      <c r="W50" s="13">
        <v>26616000</v>
      </c>
      <c r="X50" s="13">
        <v>29835000</v>
      </c>
      <c r="Y50" s="13">
        <v>7616000</v>
      </c>
      <c r="Z50" s="47"/>
    </row>
    <row r="51" spans="1:26" ht="14.15" customHeight="1" x14ac:dyDescent="0.35">
      <c r="A51" s="38" t="s">
        <v>47</v>
      </c>
      <c r="B51" s="15">
        <v>15064000</v>
      </c>
      <c r="C51" s="15">
        <v>16510000</v>
      </c>
      <c r="D51" s="15">
        <v>18260000</v>
      </c>
      <c r="E51" s="15">
        <v>18636000</v>
      </c>
      <c r="F51" s="15">
        <v>18897000</v>
      </c>
      <c r="G51" s="15">
        <v>19206000</v>
      </c>
      <c r="H51" s="15">
        <v>21272000</v>
      </c>
      <c r="I51" s="15">
        <v>20356000</v>
      </c>
      <c r="J51" s="15">
        <v>21263000</v>
      </c>
      <c r="K51" s="15">
        <v>21433000</v>
      </c>
      <c r="L51" s="15">
        <v>21643000</v>
      </c>
      <c r="M51" s="15">
        <v>23287000</v>
      </c>
      <c r="N51" s="15">
        <v>22671000</v>
      </c>
      <c r="O51" s="15">
        <v>22611000</v>
      </c>
      <c r="P51" s="15">
        <v>22877000</v>
      </c>
      <c r="Q51" s="15">
        <v>22735000</v>
      </c>
      <c r="R51" s="15">
        <v>22704000</v>
      </c>
      <c r="S51" s="15">
        <v>22416000</v>
      </c>
      <c r="T51" s="47"/>
      <c r="U51" s="15">
        <v>68470000</v>
      </c>
      <c r="V51" s="15">
        <v>79731000</v>
      </c>
      <c r="W51" s="15">
        <v>87626000</v>
      </c>
      <c r="X51" s="15">
        <v>90894000</v>
      </c>
      <c r="Y51" s="15">
        <v>90732000</v>
      </c>
      <c r="Z51" s="47"/>
    </row>
    <row r="52" spans="1:26" ht="14.15" customHeight="1" x14ac:dyDescent="0.35">
      <c r="A52" s="59" t="s">
        <v>157</v>
      </c>
      <c r="B52" s="60">
        <f t="shared" ref="B52:J52" si="11">SUM(B45,B48:B51)</f>
        <v>47716000</v>
      </c>
      <c r="C52" s="60">
        <f t="shared" si="11"/>
        <v>39389000</v>
      </c>
      <c r="D52" s="60">
        <f t="shared" si="11"/>
        <v>45829000</v>
      </c>
      <c r="E52" s="60">
        <f t="shared" si="11"/>
        <v>27822000</v>
      </c>
      <c r="F52" s="60">
        <f t="shared" si="11"/>
        <v>60377000</v>
      </c>
      <c r="G52" s="60">
        <f t="shared" si="11"/>
        <v>70412000</v>
      </c>
      <c r="H52" s="60">
        <f t="shared" si="11"/>
        <v>47553000</v>
      </c>
      <c r="I52" s="60">
        <f t="shared" si="11"/>
        <v>20929000</v>
      </c>
      <c r="J52" s="60">
        <f t="shared" si="11"/>
        <v>41172000</v>
      </c>
      <c r="K52" s="60">
        <v>37206000</v>
      </c>
      <c r="L52" s="60">
        <v>42535000</v>
      </c>
      <c r="M52" s="60">
        <v>35750000</v>
      </c>
      <c r="N52" s="60">
        <v>46452000</v>
      </c>
      <c r="O52" s="60">
        <v>68889000</v>
      </c>
      <c r="P52" s="60">
        <v>57637000</v>
      </c>
      <c r="Q52" s="60">
        <v>6421000</v>
      </c>
      <c r="R52" s="60">
        <v>-23712000</v>
      </c>
      <c r="S52" s="60">
        <v>-135161000</v>
      </c>
      <c r="T52" s="47"/>
      <c r="U52" s="60">
        <v>160756000</v>
      </c>
      <c r="V52" s="60">
        <v>199271000</v>
      </c>
      <c r="W52" s="60">
        <v>156663000</v>
      </c>
      <c r="X52" s="60">
        <v>179399000</v>
      </c>
      <c r="Y52" s="60">
        <v>-94815000</v>
      </c>
      <c r="Z52" s="47"/>
    </row>
    <row r="53" spans="1:26" ht="14.15" customHeight="1" x14ac:dyDescent="0.35">
      <c r="R53" s="11"/>
      <c r="S53" s="11"/>
      <c r="T53" s="47"/>
      <c r="Z53" s="47"/>
    </row>
    <row r="54" spans="1:26" ht="14.15" customHeight="1" x14ac:dyDescent="0.35">
      <c r="A54" s="11" t="s">
        <v>154</v>
      </c>
      <c r="R54" s="11"/>
      <c r="S54" s="11"/>
      <c r="T54" s="47"/>
      <c r="Z54" s="47"/>
    </row>
    <row r="55" spans="1:26" ht="14.15" customHeight="1" x14ac:dyDescent="0.35">
      <c r="A55" s="37" t="s">
        <v>158</v>
      </c>
      <c r="B55" s="13">
        <v>7826000</v>
      </c>
      <c r="C55" s="13">
        <v>7043000</v>
      </c>
      <c r="D55" s="13">
        <v>9088000</v>
      </c>
      <c r="E55" s="13">
        <v>11782000</v>
      </c>
      <c r="F55" s="13">
        <v>8643000</v>
      </c>
      <c r="G55" s="13">
        <v>14943000</v>
      </c>
      <c r="H55" s="13">
        <v>13003000</v>
      </c>
      <c r="I55" s="13">
        <v>11988000</v>
      </c>
      <c r="J55" s="13">
        <v>11150000</v>
      </c>
      <c r="K55" s="13">
        <v>14976000</v>
      </c>
      <c r="L55" s="13">
        <v>15094000</v>
      </c>
      <c r="M55" s="13">
        <v>15110000</v>
      </c>
      <c r="N55" s="13">
        <v>17884000</v>
      </c>
      <c r="O55" s="13">
        <v>15625000</v>
      </c>
      <c r="P55" s="13">
        <v>12962000</v>
      </c>
      <c r="Q55" s="13">
        <v>14605000</v>
      </c>
      <c r="R55" s="13">
        <v>13372000</v>
      </c>
      <c r="S55" s="13">
        <v>12536000</v>
      </c>
      <c r="T55" s="47"/>
      <c r="U55" s="13">
        <v>35739000</v>
      </c>
      <c r="V55" s="13">
        <v>48577000</v>
      </c>
      <c r="W55" s="13">
        <v>56330000</v>
      </c>
      <c r="X55" s="13">
        <v>61076000</v>
      </c>
      <c r="Y55" s="13">
        <v>53475000</v>
      </c>
      <c r="Z55" s="47"/>
    </row>
    <row r="56" spans="1:26" ht="14.15" customHeight="1" x14ac:dyDescent="0.35">
      <c r="A56" s="37" t="s">
        <v>31</v>
      </c>
      <c r="B56" s="13">
        <v>0</v>
      </c>
      <c r="C56" s="13">
        <v>0</v>
      </c>
      <c r="D56" s="13">
        <v>0</v>
      </c>
      <c r="E56" s="13">
        <v>0</v>
      </c>
      <c r="F56" s="13">
        <v>0</v>
      </c>
      <c r="G56" s="13">
        <v>-41940000</v>
      </c>
      <c r="H56" s="13">
        <v>-9864000</v>
      </c>
      <c r="I56" s="13">
        <v>1543000</v>
      </c>
      <c r="J56" s="13">
        <v>0</v>
      </c>
      <c r="K56" s="13">
        <v>0</v>
      </c>
      <c r="L56" s="13">
        <v>0</v>
      </c>
      <c r="M56" s="13">
        <v>0</v>
      </c>
      <c r="N56" s="13">
        <v>0</v>
      </c>
      <c r="O56" s="13">
        <v>0</v>
      </c>
      <c r="P56" s="13">
        <v>0</v>
      </c>
      <c r="Q56" s="13">
        <v>0</v>
      </c>
      <c r="R56" s="13">
        <v>0</v>
      </c>
      <c r="S56" s="13">
        <v>0</v>
      </c>
      <c r="T56" s="47"/>
      <c r="U56" s="13">
        <v>0</v>
      </c>
      <c r="V56" s="13">
        <v>-50261000</v>
      </c>
      <c r="W56" s="13">
        <v>0</v>
      </c>
      <c r="X56" s="13">
        <v>0</v>
      </c>
      <c r="Y56" s="13">
        <v>0</v>
      </c>
      <c r="Z56" s="47"/>
    </row>
    <row r="57" spans="1:26" ht="14.15" customHeight="1" x14ac:dyDescent="0.35">
      <c r="A57" s="37" t="s">
        <v>142</v>
      </c>
      <c r="B57" s="13">
        <v>0</v>
      </c>
      <c r="C57" s="13">
        <v>0</v>
      </c>
      <c r="D57" s="13">
        <v>0</v>
      </c>
      <c r="E57" s="13">
        <v>0</v>
      </c>
      <c r="F57" s="13">
        <v>0</v>
      </c>
      <c r="G57" s="13">
        <v>17191000</v>
      </c>
      <c r="H57" s="13">
        <v>8198000</v>
      </c>
      <c r="I57" s="13">
        <v>6188000</v>
      </c>
      <c r="J57" s="13">
        <v>6829000</v>
      </c>
      <c r="K57" s="13">
        <v>4715200</v>
      </c>
      <c r="L57" s="13">
        <v>10281000</v>
      </c>
      <c r="M57" s="13">
        <v>290600</v>
      </c>
      <c r="N57" s="13">
        <v>566200</v>
      </c>
      <c r="O57" s="13">
        <v>438300</v>
      </c>
      <c r="P57" s="13">
        <v>214800</v>
      </c>
      <c r="Q57" s="13">
        <v>216200</v>
      </c>
      <c r="R57" s="13">
        <v>648800</v>
      </c>
      <c r="S57" s="13">
        <v>0</v>
      </c>
      <c r="T57" s="47"/>
      <c r="U57" s="13">
        <v>0</v>
      </c>
      <c r="V57" s="13">
        <v>31577000</v>
      </c>
      <c r="W57" s="13">
        <v>22115800</v>
      </c>
      <c r="X57" s="13">
        <v>1435500</v>
      </c>
      <c r="Y57" s="13">
        <v>1079800</v>
      </c>
      <c r="Z57" s="47"/>
    </row>
    <row r="58" spans="1:26" ht="14.15" customHeight="1" x14ac:dyDescent="0.35">
      <c r="A58" s="37" t="s">
        <v>144</v>
      </c>
      <c r="B58" s="13">
        <v>0</v>
      </c>
      <c r="C58" s="13">
        <v>0</v>
      </c>
      <c r="D58" s="13">
        <v>0</v>
      </c>
      <c r="E58" s="13">
        <v>0</v>
      </c>
      <c r="F58" s="13">
        <v>0</v>
      </c>
      <c r="G58" s="13">
        <v>0</v>
      </c>
      <c r="H58" s="13">
        <v>0</v>
      </c>
      <c r="I58" s="13">
        <v>0</v>
      </c>
      <c r="J58" s="13">
        <v>0</v>
      </c>
      <c r="K58" s="13">
        <v>0</v>
      </c>
      <c r="L58" s="13">
        <v>0</v>
      </c>
      <c r="M58" s="13">
        <v>2750000</v>
      </c>
      <c r="N58" s="13">
        <v>11861000</v>
      </c>
      <c r="O58" s="13">
        <v>8710000</v>
      </c>
      <c r="P58" s="13">
        <v>7083000</v>
      </c>
      <c r="Q58" s="13">
        <v>7252000</v>
      </c>
      <c r="R58" s="13">
        <v>2855000</v>
      </c>
      <c r="S58" s="13">
        <v>3680000</v>
      </c>
      <c r="T58" s="47"/>
      <c r="U58" s="13">
        <v>0</v>
      </c>
      <c r="V58" s="13">
        <v>0</v>
      </c>
      <c r="W58" s="13">
        <v>2750000</v>
      </c>
      <c r="X58" s="13">
        <v>34906000</v>
      </c>
      <c r="Y58" s="13">
        <v>20870000</v>
      </c>
      <c r="Z58" s="47"/>
    </row>
    <row r="59" spans="1:26" ht="14.15" customHeight="1" x14ac:dyDescent="0.35">
      <c r="A59" s="37" t="s">
        <v>159</v>
      </c>
      <c r="B59" s="13">
        <v>-733000</v>
      </c>
      <c r="C59" s="13">
        <v>2495000</v>
      </c>
      <c r="D59" s="13">
        <v>1116000</v>
      </c>
      <c r="E59" s="13">
        <v>-1539000</v>
      </c>
      <c r="F59" s="13">
        <v>-1112000</v>
      </c>
      <c r="G59" s="13">
        <v>-551000</v>
      </c>
      <c r="H59" s="13">
        <v>774000</v>
      </c>
      <c r="I59" s="13">
        <v>8000</v>
      </c>
      <c r="J59" s="13">
        <v>592000</v>
      </c>
      <c r="K59" s="13">
        <v>1268000</v>
      </c>
      <c r="L59" s="13">
        <v>-1185000</v>
      </c>
      <c r="M59" s="13">
        <v>1156000</v>
      </c>
      <c r="N59" s="13">
        <v>-320000</v>
      </c>
      <c r="O59" s="13">
        <v>1482000</v>
      </c>
      <c r="P59" s="13">
        <v>571000</v>
      </c>
      <c r="Q59" s="13">
        <v>730000</v>
      </c>
      <c r="R59" s="13">
        <v>157000</v>
      </c>
      <c r="S59" s="13">
        <v>-622000</v>
      </c>
      <c r="T59" s="47"/>
      <c r="U59" s="13">
        <v>1339000</v>
      </c>
      <c r="V59" s="13">
        <v>-881000</v>
      </c>
      <c r="W59" s="13">
        <v>1831000</v>
      </c>
      <c r="X59" s="13">
        <v>2463000</v>
      </c>
      <c r="Y59" s="13">
        <v>836000</v>
      </c>
      <c r="Z59" s="47"/>
    </row>
    <row r="60" spans="1:26" ht="14.15" customHeight="1" x14ac:dyDescent="0.35">
      <c r="A60" s="37" t="s">
        <v>160</v>
      </c>
      <c r="B60" s="13">
        <v>0</v>
      </c>
      <c r="C60" s="13">
        <v>0</v>
      </c>
      <c r="D60" s="13">
        <v>0</v>
      </c>
      <c r="E60" s="13">
        <v>0</v>
      </c>
      <c r="F60" s="13">
        <v>0</v>
      </c>
      <c r="G60" s="13">
        <v>0</v>
      </c>
      <c r="H60" s="13">
        <v>0</v>
      </c>
      <c r="I60" s="13">
        <v>0</v>
      </c>
      <c r="J60" s="13">
        <v>-3755000</v>
      </c>
      <c r="K60" s="13">
        <v>3625000</v>
      </c>
      <c r="L60" s="13">
        <v>-1558000</v>
      </c>
      <c r="M60" s="13">
        <v>-472000</v>
      </c>
      <c r="N60" s="13">
        <v>-13260000</v>
      </c>
      <c r="O60" s="13">
        <v>-18029000</v>
      </c>
      <c r="P60" s="13">
        <v>-2840000</v>
      </c>
      <c r="Q60" s="13">
        <v>13220000</v>
      </c>
      <c r="R60" s="13">
        <v>15305000</v>
      </c>
      <c r="S60" s="13">
        <v>2963000</v>
      </c>
      <c r="T60" s="47"/>
      <c r="U60" s="13">
        <v>0</v>
      </c>
      <c r="V60" s="13">
        <v>0</v>
      </c>
      <c r="W60" s="13">
        <v>-2160000</v>
      </c>
      <c r="X60" s="13">
        <v>-20909000</v>
      </c>
      <c r="Y60" s="13">
        <v>28648000</v>
      </c>
      <c r="Z60" s="47"/>
    </row>
    <row r="61" spans="1:26" ht="14.15" customHeight="1" x14ac:dyDescent="0.35">
      <c r="A61" s="37" t="s">
        <v>242</v>
      </c>
      <c r="B61" s="13"/>
      <c r="C61" s="13"/>
      <c r="D61" s="13"/>
      <c r="E61" s="13"/>
      <c r="F61" s="13"/>
      <c r="G61" s="13"/>
      <c r="H61" s="13"/>
      <c r="I61" s="13"/>
      <c r="J61" s="13"/>
      <c r="K61" s="13"/>
      <c r="L61" s="13"/>
      <c r="M61" s="13"/>
      <c r="N61" s="13"/>
      <c r="O61" s="13"/>
      <c r="P61" s="13"/>
      <c r="Q61" s="13"/>
      <c r="R61" s="13"/>
      <c r="S61" s="13">
        <v>173738000</v>
      </c>
      <c r="T61" s="47"/>
      <c r="U61" s="13"/>
      <c r="V61" s="13"/>
      <c r="W61" s="13"/>
      <c r="X61" s="13"/>
      <c r="Y61" s="13">
        <v>173738000</v>
      </c>
      <c r="Z61" s="47"/>
    </row>
    <row r="62" spans="1:26" ht="15" customHeight="1" x14ac:dyDescent="0.35">
      <c r="A62" s="37" t="s">
        <v>161</v>
      </c>
      <c r="B62" s="13">
        <f t="shared" ref="B62:D62" si="12">ROUND(B151+B159+B176+B167,-3)</f>
        <v>0</v>
      </c>
      <c r="C62" s="13">
        <f t="shared" si="12"/>
        <v>0</v>
      </c>
      <c r="D62" s="13">
        <f t="shared" si="12"/>
        <v>0</v>
      </c>
      <c r="E62" s="13">
        <f>ROUND(E151+E159+E176+E167+18664000,-3)</f>
        <v>20240000</v>
      </c>
      <c r="F62" s="13">
        <f>ROUND(F151+F159+F176+F167,-3)</f>
        <v>1856000</v>
      </c>
      <c r="G62" s="13">
        <f>ROUND(G151+G159+G176+G167,-3)</f>
        <v>0</v>
      </c>
      <c r="H62" s="13">
        <f>ROUND(H151+H159+H176+H167,-3)</f>
        <v>5026000</v>
      </c>
      <c r="I62" s="13">
        <f>ROUND(I151+I159+I176+I167,-3)</f>
        <v>5612000</v>
      </c>
      <c r="J62" s="13">
        <f>ROUND(J151+J159+J176+J167,-3)</f>
        <v>-11000</v>
      </c>
      <c r="K62" s="13">
        <v>282000</v>
      </c>
      <c r="L62" s="13">
        <v>4830000</v>
      </c>
      <c r="M62" s="13">
        <v>4484000</v>
      </c>
      <c r="N62" s="13">
        <v>180000</v>
      </c>
      <c r="O62" s="13">
        <v>5121000</v>
      </c>
      <c r="P62" s="13">
        <v>3801000</v>
      </c>
      <c r="Q62" s="13">
        <v>4345000</v>
      </c>
      <c r="R62" s="13">
        <v>34080000</v>
      </c>
      <c r="S62" s="13">
        <v>7963000</v>
      </c>
      <c r="T62" s="47"/>
      <c r="U62" s="13">
        <v>1576000</v>
      </c>
      <c r="V62" s="13">
        <v>12493000</v>
      </c>
      <c r="W62" s="13">
        <v>9585000</v>
      </c>
      <c r="X62" s="13">
        <v>13447000</v>
      </c>
      <c r="Y62" s="13">
        <v>50189000</v>
      </c>
      <c r="Z62" s="47"/>
    </row>
    <row r="63" spans="1:26" ht="14.15" hidden="1" customHeight="1" x14ac:dyDescent="0.35">
      <c r="A63" s="38" t="s">
        <v>32</v>
      </c>
      <c r="B63" s="15">
        <v>0</v>
      </c>
      <c r="C63" s="15">
        <v>0</v>
      </c>
      <c r="D63" s="15">
        <v>0</v>
      </c>
      <c r="E63" s="15">
        <v>0</v>
      </c>
      <c r="F63" s="15">
        <v>0</v>
      </c>
      <c r="G63" s="15">
        <v>0</v>
      </c>
      <c r="H63" s="15">
        <v>0</v>
      </c>
      <c r="I63" s="15">
        <v>0</v>
      </c>
      <c r="J63" s="15">
        <v>0</v>
      </c>
      <c r="K63" s="15">
        <v>0</v>
      </c>
      <c r="L63" s="15">
        <v>0</v>
      </c>
      <c r="M63" s="15">
        <v>0</v>
      </c>
      <c r="N63" s="15">
        <v>0</v>
      </c>
      <c r="O63" s="15">
        <v>0</v>
      </c>
      <c r="P63" s="15">
        <v>0</v>
      </c>
      <c r="Q63" s="15">
        <v>0</v>
      </c>
      <c r="R63" s="15">
        <v>0</v>
      </c>
      <c r="S63" s="15">
        <v>0</v>
      </c>
      <c r="T63" s="47"/>
      <c r="U63" s="15">
        <v>0</v>
      </c>
      <c r="V63" s="15">
        <v>0</v>
      </c>
      <c r="W63" s="15">
        <v>0</v>
      </c>
      <c r="X63" s="15">
        <v>0</v>
      </c>
      <c r="Y63" s="15">
        <v>0</v>
      </c>
      <c r="Z63" s="47"/>
    </row>
    <row r="64" spans="1:26" ht="14.15" customHeight="1" thickBot="1" x14ac:dyDescent="0.4">
      <c r="A64" s="41" t="s">
        <v>162</v>
      </c>
      <c r="B64" s="24">
        <f t="shared" ref="B64:J64" si="13">SUM(B52:B63)</f>
        <v>54809000</v>
      </c>
      <c r="C64" s="24">
        <f t="shared" si="13"/>
        <v>48927000</v>
      </c>
      <c r="D64" s="24">
        <f t="shared" si="13"/>
        <v>56033000</v>
      </c>
      <c r="E64" s="24">
        <f t="shared" si="13"/>
        <v>58305000</v>
      </c>
      <c r="F64" s="24">
        <f t="shared" si="13"/>
        <v>69764000</v>
      </c>
      <c r="G64" s="24">
        <f t="shared" si="13"/>
        <v>60055000</v>
      </c>
      <c r="H64" s="24">
        <f t="shared" si="13"/>
        <v>64690000</v>
      </c>
      <c r="I64" s="24">
        <f t="shared" si="13"/>
        <v>46268000</v>
      </c>
      <c r="J64" s="24">
        <f t="shared" si="13"/>
        <v>55977000</v>
      </c>
      <c r="K64" s="24">
        <v>62072200</v>
      </c>
      <c r="L64" s="24">
        <v>69997000</v>
      </c>
      <c r="M64" s="24">
        <v>59068600</v>
      </c>
      <c r="N64" s="24">
        <v>63363200</v>
      </c>
      <c r="O64" s="24">
        <v>82236300</v>
      </c>
      <c r="P64" s="24">
        <v>79428800</v>
      </c>
      <c r="Q64" s="24">
        <v>46789200</v>
      </c>
      <c r="R64" s="24">
        <v>42705800</v>
      </c>
      <c r="S64" s="24">
        <v>65097000</v>
      </c>
      <c r="T64" s="47"/>
      <c r="U64" s="24">
        <v>218074000</v>
      </c>
      <c r="V64" s="24">
        <v>240776000</v>
      </c>
      <c r="W64" s="24">
        <v>247114800</v>
      </c>
      <c r="X64" s="24">
        <v>271817500</v>
      </c>
      <c r="Y64" s="24">
        <v>234020800</v>
      </c>
      <c r="Z64" s="47"/>
    </row>
    <row r="65" spans="1:26" ht="14.15" customHeight="1" thickTop="1" x14ac:dyDescent="0.35">
      <c r="A65" s="25"/>
      <c r="B65" s="25"/>
      <c r="C65" s="25"/>
      <c r="D65" s="25"/>
      <c r="E65" s="25"/>
      <c r="F65" s="25"/>
      <c r="G65" s="25"/>
      <c r="H65" s="25"/>
      <c r="I65" s="25"/>
      <c r="J65" s="25"/>
      <c r="K65" s="25"/>
      <c r="L65" s="25"/>
      <c r="M65" s="25"/>
      <c r="N65" s="25"/>
      <c r="O65" s="25"/>
      <c r="P65" s="25"/>
      <c r="Q65" s="25"/>
      <c r="R65" s="25"/>
      <c r="S65" s="25"/>
      <c r="T65" s="47"/>
      <c r="U65" s="25"/>
      <c r="V65" s="25"/>
      <c r="W65" s="25"/>
      <c r="X65" s="25"/>
      <c r="Y65" s="25"/>
      <c r="Z65" s="47"/>
    </row>
    <row r="66" spans="1:26" ht="14.15" customHeight="1" x14ac:dyDescent="0.35">
      <c r="A66" s="11" t="s">
        <v>163</v>
      </c>
      <c r="B66" s="36">
        <f>'Financial Statements'!B5</f>
        <v>199132000</v>
      </c>
      <c r="C66" s="36">
        <f>'Financial Statements'!C5</f>
        <v>206872000</v>
      </c>
      <c r="D66" s="36">
        <f>'Financial Statements'!D5</f>
        <v>204096000</v>
      </c>
      <c r="E66" s="36">
        <f>'Financial Statements'!E5</f>
        <v>217726000</v>
      </c>
      <c r="F66" s="36">
        <f>'Financial Statements'!F5</f>
        <v>215280000</v>
      </c>
      <c r="G66" s="36">
        <f>'Financial Statements'!G5</f>
        <v>208840000</v>
      </c>
      <c r="H66" s="36">
        <f>'Financial Statements'!H5</f>
        <v>233248000</v>
      </c>
      <c r="I66" s="36">
        <f>'Financial Statements'!I5</f>
        <v>217219000</v>
      </c>
      <c r="J66" s="36">
        <f>'Financial Statements'!J5</f>
        <v>214315000</v>
      </c>
      <c r="K66" s="36">
        <v>220053000</v>
      </c>
      <c r="L66" s="36">
        <v>250588000</v>
      </c>
      <c r="M66" s="36">
        <v>250306000</v>
      </c>
      <c r="N66" s="36">
        <v>242620000</v>
      </c>
      <c r="O66" s="36">
        <v>266990000</v>
      </c>
      <c r="P66" s="36">
        <v>260094000</v>
      </c>
      <c r="Q66" s="36">
        <v>220221000</v>
      </c>
      <c r="R66" s="36">
        <v>199170000</v>
      </c>
      <c r="S66" s="36">
        <v>221801000</v>
      </c>
      <c r="T66" s="47"/>
      <c r="U66" s="36">
        <v>827826000</v>
      </c>
      <c r="V66" s="36">
        <v>874587000</v>
      </c>
      <c r="W66" s="36">
        <v>935262000</v>
      </c>
      <c r="X66" s="36">
        <v>989925000</v>
      </c>
      <c r="Y66" s="36">
        <v>901286000</v>
      </c>
      <c r="Z66" s="47"/>
    </row>
    <row r="67" spans="1:26" ht="14.15" customHeight="1" x14ac:dyDescent="0.35">
      <c r="A67" s="61" t="s">
        <v>164</v>
      </c>
      <c r="B67" s="62">
        <f>'Financial Statements'!B47</f>
        <v>0.13343912580599804</v>
      </c>
      <c r="C67" s="62">
        <f>'Financial Statements'!C47</f>
        <v>9.3995320778065661E-2</v>
      </c>
      <c r="D67" s="62">
        <f>'Financial Statements'!D47</f>
        <v>0.11288805268109126</v>
      </c>
      <c r="E67" s="62">
        <f>'Financial Statements'!E47</f>
        <v>3.2361775809962981E-2</v>
      </c>
      <c r="F67" s="62">
        <f>'Financial Statements'!F47</f>
        <v>0.1525594574507618</v>
      </c>
      <c r="G67" s="62">
        <f>'Financial Statements'!G47</f>
        <v>0.23947998467726489</v>
      </c>
      <c r="H67" s="62">
        <f>'Financial Statements'!H47</f>
        <v>0.12184027301413088</v>
      </c>
      <c r="I67" s="62">
        <f>'Financial Statements'!I47</f>
        <v>-4.6312707451926401E-3</v>
      </c>
      <c r="J67" s="62">
        <f>'Financial Statements'!J47</f>
        <v>7.5221053122739898E-2</v>
      </c>
      <c r="K67" s="62">
        <v>1.6473304158543624E-2</v>
      </c>
      <c r="L67" s="62">
        <v>7.0294666943349238E-2</v>
      </c>
      <c r="M67" s="62">
        <v>-5.7090121691050159E-3</v>
      </c>
      <c r="N67" s="62">
        <v>7.7025801665155394E-2</v>
      </c>
      <c r="O67" s="62">
        <v>0.1102663021086932</v>
      </c>
      <c r="P67" s="62">
        <v>5.14698532069175E-2</v>
      </c>
      <c r="Q67" s="62">
        <v>-7.2740565159544274E-2</v>
      </c>
      <c r="R67" s="62">
        <v>-0.23883617010593966</v>
      </c>
      <c r="S67" s="62">
        <v>-0.70305814671710232</v>
      </c>
      <c r="T67" s="47"/>
      <c r="U67" s="62">
        <v>9.1931154614617094E-2</v>
      </c>
      <c r="V67" s="62">
        <v>0.126081224623737</v>
      </c>
      <c r="W67" s="62">
        <v>3.8419180935395598E-2</v>
      </c>
      <c r="X67" s="62">
        <v>4.5959037300805597E-2</v>
      </c>
      <c r="Y67" s="62">
        <v>-0.22871763236087103</v>
      </c>
      <c r="Z67" s="47"/>
    </row>
    <row r="68" spans="1:26" ht="14.15" customHeight="1" x14ac:dyDescent="0.35">
      <c r="A68" s="61" t="s">
        <v>165</v>
      </c>
      <c r="B68" s="62">
        <f t="shared" ref="B68:J68" si="14">B64/B66</f>
        <v>0.27523953960187214</v>
      </c>
      <c r="C68" s="62">
        <f t="shared" si="14"/>
        <v>0.23650856568312772</v>
      </c>
      <c r="D68" s="62">
        <f t="shared" si="14"/>
        <v>0.2745423722169959</v>
      </c>
      <c r="E68" s="62">
        <f t="shared" si="14"/>
        <v>0.26779070942377114</v>
      </c>
      <c r="F68" s="62">
        <f t="shared" si="14"/>
        <v>0.32406168710516536</v>
      </c>
      <c r="G68" s="62">
        <f t="shared" si="14"/>
        <v>0.28756464278873778</v>
      </c>
      <c r="H68" s="62">
        <f t="shared" si="14"/>
        <v>0.27734428591027577</v>
      </c>
      <c r="I68" s="62">
        <f t="shared" si="14"/>
        <v>0.21300162508804479</v>
      </c>
      <c r="J68" s="62">
        <f t="shared" si="14"/>
        <v>0.26119030399178778</v>
      </c>
      <c r="K68" s="62">
        <v>0.2820784083834349</v>
      </c>
      <c r="L68" s="62">
        <v>0.27933101345635064</v>
      </c>
      <c r="M68" s="62">
        <v>0.23598555368229288</v>
      </c>
      <c r="N68" s="62">
        <v>0.26116231143351742</v>
      </c>
      <c r="O68" s="62">
        <v>0.30801265965017416</v>
      </c>
      <c r="P68" s="62">
        <v>0.30538497620091198</v>
      </c>
      <c r="Q68" s="62">
        <v>0.21246475131799419</v>
      </c>
      <c r="R68" s="62">
        <v>0.21441883817844054</v>
      </c>
      <c r="S68" s="62">
        <v>0.2934928156320305</v>
      </c>
      <c r="T68" s="47"/>
      <c r="U68" s="62">
        <v>0.263429754561949</v>
      </c>
      <c r="V68" s="62">
        <v>0.275303381218792</v>
      </c>
      <c r="W68" s="62">
        <v>0.26421986566331102</v>
      </c>
      <c r="X68" s="62">
        <v>0.27458393312624702</v>
      </c>
      <c r="Y68" s="62">
        <v>0.25965209711456738</v>
      </c>
      <c r="Z68" s="47"/>
    </row>
    <row r="69" spans="1:26" ht="14.15" customHeight="1" x14ac:dyDescent="0.35">
      <c r="T69" s="47"/>
      <c r="Z69" s="47"/>
    </row>
    <row r="70" spans="1:26" ht="42.5" customHeight="1" x14ac:dyDescent="0.35">
      <c r="A70" s="58" t="s">
        <v>166</v>
      </c>
      <c r="T70" s="47"/>
      <c r="Z70" s="47"/>
    </row>
    <row r="71" spans="1:26" ht="32.5" customHeight="1" x14ac:dyDescent="0.35">
      <c r="A71" s="33" t="s">
        <v>167</v>
      </c>
      <c r="B71" s="72"/>
      <c r="C71" s="72"/>
      <c r="D71" s="72"/>
      <c r="E71" s="72"/>
      <c r="F71" s="72"/>
      <c r="G71" s="72"/>
      <c r="H71" s="72"/>
      <c r="I71" s="72"/>
      <c r="J71" s="72"/>
      <c r="K71" s="72"/>
      <c r="L71" s="72"/>
      <c r="M71" s="72"/>
      <c r="N71" s="72"/>
      <c r="O71" s="72"/>
      <c r="P71" s="72"/>
      <c r="Q71" s="72"/>
      <c r="R71" s="72"/>
      <c r="S71" s="72"/>
      <c r="T71" s="73"/>
      <c r="U71" s="72"/>
      <c r="V71" s="72"/>
      <c r="W71" s="72"/>
      <c r="X71" s="72"/>
      <c r="Y71" s="72"/>
      <c r="Z71" s="47"/>
    </row>
    <row r="72" spans="1:26" ht="15.75" customHeight="1" x14ac:dyDescent="0.35">
      <c r="A72" s="33" t="s">
        <v>168</v>
      </c>
      <c r="B72" s="72"/>
      <c r="C72" s="72"/>
      <c r="D72" s="72"/>
      <c r="E72" s="72"/>
      <c r="F72" s="72"/>
      <c r="G72" s="72"/>
      <c r="H72" s="72"/>
      <c r="I72" s="72"/>
      <c r="J72" s="72"/>
      <c r="K72" s="72"/>
      <c r="L72" s="72"/>
      <c r="M72" s="72"/>
      <c r="N72" s="72"/>
      <c r="O72" s="72"/>
      <c r="P72" s="72"/>
      <c r="Q72" s="72"/>
      <c r="R72" s="72"/>
      <c r="S72" s="72"/>
      <c r="T72" s="73"/>
      <c r="U72" s="72"/>
      <c r="V72" s="72"/>
      <c r="W72" s="72"/>
      <c r="X72" s="72"/>
      <c r="Y72" s="72"/>
      <c r="Z72" s="47"/>
    </row>
    <row r="73" spans="1:26" ht="14.15" customHeight="1" x14ac:dyDescent="0.35">
      <c r="A73" s="63" t="s">
        <v>24</v>
      </c>
      <c r="B73" s="64">
        <f>B152/'Financial Statements'!B5</f>
        <v>0.27924190988891789</v>
      </c>
      <c r="C73" s="64">
        <f>C152/'Financial Statements'!C5</f>
        <v>0.2981505471982675</v>
      </c>
      <c r="D73" s="64">
        <f>D152/'Financial Statements'!D5</f>
        <v>0.30819810285355909</v>
      </c>
      <c r="E73" s="64">
        <f>E152/'Financial Statements'!E5</f>
        <v>0.32345241266546026</v>
      </c>
      <c r="F73" s="64">
        <f>F152/'Financial Statements'!F5</f>
        <v>0.27923169825343741</v>
      </c>
      <c r="G73" s="64">
        <f>G152/'Financial Statements'!G5</f>
        <v>0.30283949434974144</v>
      </c>
      <c r="H73" s="64">
        <f>H152/'Financial Statements'!H5</f>
        <v>0.31314309233090959</v>
      </c>
      <c r="I73" s="64">
        <f>I152/'Financial Statements'!I5</f>
        <v>0.3500541471970684</v>
      </c>
      <c r="J73" s="64">
        <f>J152/'Financial Statements'!J5</f>
        <v>0.31454167930382848</v>
      </c>
      <c r="K73" s="64">
        <v>0.31982295174344361</v>
      </c>
      <c r="L73" s="64">
        <v>0.33208294092294921</v>
      </c>
      <c r="M73" s="64">
        <v>0.36069450991985808</v>
      </c>
      <c r="N73" s="64">
        <v>0.32812628802242189</v>
      </c>
      <c r="O73" s="64">
        <v>0.31687703659313082</v>
      </c>
      <c r="P73" s="64">
        <v>0.30897290979415132</v>
      </c>
      <c r="Q73" s="64">
        <v>0.3431189577742359</v>
      </c>
      <c r="R73" s="64">
        <v>0.35810111964653313</v>
      </c>
      <c r="S73" s="64">
        <v>0.32814549979486118</v>
      </c>
      <c r="T73" s="47"/>
      <c r="U73" s="64">
        <v>0.30273390785020038</v>
      </c>
      <c r="V73" s="64">
        <v>0.31150292858229084</v>
      </c>
      <c r="W73" s="64">
        <v>0.33283614644880261</v>
      </c>
      <c r="X73" s="64">
        <v>0.32339520670757887</v>
      </c>
      <c r="Y73" s="64">
        <v>0.33289100241210889</v>
      </c>
      <c r="Z73" s="47"/>
    </row>
    <row r="74" spans="1:26" ht="14.15" customHeight="1" x14ac:dyDescent="0.35">
      <c r="A74" s="12" t="s">
        <v>25</v>
      </c>
      <c r="B74" s="64">
        <f>B160/'Financial Statements'!B5</f>
        <v>0.26314705823273005</v>
      </c>
      <c r="C74" s="64">
        <f>C160/'Financial Statements'!C5</f>
        <v>0.25392513244905063</v>
      </c>
      <c r="D74" s="64">
        <f>D160/'Financial Statements'!D5</f>
        <v>0.22707451395421763</v>
      </c>
      <c r="E74" s="64">
        <f>E160/'Financial Statements'!E5</f>
        <v>0.21307514949983006</v>
      </c>
      <c r="F74" s="64">
        <f>F160/'Financial Statements'!F5</f>
        <v>0.21796265328874023</v>
      </c>
      <c r="G74" s="64">
        <f>G160/'Financial Statements'!G5</f>
        <v>0.21694119900402223</v>
      </c>
      <c r="H74" s="64">
        <f>H160/'Financial Statements'!H5</f>
        <v>0.22569539717382356</v>
      </c>
      <c r="I74" s="64">
        <f>I160/'Financial Statements'!I5</f>
        <v>0.26393824762106444</v>
      </c>
      <c r="J74" s="64">
        <f>J160/'Financial Statements'!J5</f>
        <v>0.25253233082145438</v>
      </c>
      <c r="K74" s="64">
        <v>0.21953605381430838</v>
      </c>
      <c r="L74" s="64">
        <v>0.19798234552332913</v>
      </c>
      <c r="M74" s="64">
        <v>0.21462929374445677</v>
      </c>
      <c r="N74" s="64">
        <v>0.21075756326766137</v>
      </c>
      <c r="O74" s="64">
        <v>0.20420615004307277</v>
      </c>
      <c r="P74" s="64">
        <v>0.21423408460018301</v>
      </c>
      <c r="Q74" s="64">
        <v>0.22250829848197948</v>
      </c>
      <c r="R74" s="64">
        <v>0.22840789275493298</v>
      </c>
      <c r="S74" s="64">
        <v>0.20421909729893012</v>
      </c>
      <c r="T74" s="47"/>
      <c r="U74" s="64">
        <v>0.23877964693063519</v>
      </c>
      <c r="V74" s="64">
        <v>0.23119987172231007</v>
      </c>
      <c r="W74" s="64">
        <v>0.22000897473649095</v>
      </c>
      <c r="X74" s="64">
        <v>0.21251812005960047</v>
      </c>
      <c r="Y74" s="64">
        <v>0.21692337393457792</v>
      </c>
      <c r="Z74" s="47"/>
    </row>
    <row r="75" spans="1:26" ht="14.15" customHeight="1" x14ac:dyDescent="0.35">
      <c r="A75" s="12" t="s">
        <v>26</v>
      </c>
      <c r="B75" s="64">
        <f>B168/'Financial Statements'!B5</f>
        <v>5.9478135106361608E-2</v>
      </c>
      <c r="C75" s="64">
        <f>C168/'Financial Statements'!C5</f>
        <v>7.0197996828957041E-2</v>
      </c>
      <c r="D75" s="64">
        <f>D168/'Financial Statements'!D5</f>
        <v>7.1833842897460018E-2</v>
      </c>
      <c r="E75" s="64">
        <f>E168/'Financial Statements'!E5</f>
        <v>6.4425011252675385E-2</v>
      </c>
      <c r="F75" s="64">
        <f>F168/'Financial Statements'!F5</f>
        <v>6.0191378669639542E-2</v>
      </c>
      <c r="G75" s="64">
        <f>G168/'Financial Statements'!G5</f>
        <v>6.700344761539935E-2</v>
      </c>
      <c r="H75" s="64">
        <f>H168/'Financial Statements'!H5</f>
        <v>7.4851660035670189E-2</v>
      </c>
      <c r="I75" s="64">
        <f>I168/'Financial Statements'!I5</f>
        <v>6.4427806315285496E-2</v>
      </c>
      <c r="J75" s="64">
        <f>J168/'Financial Statements'!J5</f>
        <v>6.7263518279168516E-2</v>
      </c>
      <c r="K75" s="64">
        <v>5.6528061285235832E-2</v>
      </c>
      <c r="L75" s="64">
        <v>6.1283860360432263E-2</v>
      </c>
      <c r="M75" s="64">
        <v>6.2563422371017877E-2</v>
      </c>
      <c r="N75" s="64">
        <v>6.8469211112027042E-2</v>
      </c>
      <c r="O75" s="64">
        <v>6.4129742686992022E-2</v>
      </c>
      <c r="P75" s="64">
        <v>7.0190008227794573E-2</v>
      </c>
      <c r="Q75" s="64">
        <v>0.1017477897203264</v>
      </c>
      <c r="R75" s="64">
        <v>7.1762815685093143E-2</v>
      </c>
      <c r="S75" s="64">
        <v>6.347581841380337E-2</v>
      </c>
      <c r="T75" s="47"/>
      <c r="U75" s="64">
        <v>6.6504313708436319E-2</v>
      </c>
      <c r="V75" s="64">
        <v>6.6780027212844456E-2</v>
      </c>
      <c r="W75" s="64">
        <v>6.1877581244613809E-2</v>
      </c>
      <c r="X75" s="64">
        <v>7.5154178346844458E-2</v>
      </c>
      <c r="Y75" s="64">
        <v>7.6596108227577037E-2</v>
      </c>
      <c r="Z75" s="47"/>
    </row>
    <row r="76" spans="1:26" ht="14.15" customHeight="1" x14ac:dyDescent="0.35">
      <c r="A76" s="12" t="s">
        <v>27</v>
      </c>
      <c r="B76" s="64">
        <f>B178/'Financial Statements'!B5</f>
        <v>0.12290340075929534</v>
      </c>
      <c r="C76" s="64">
        <f>C178/'Financial Statements'!C5</f>
        <v>0.14121292393364013</v>
      </c>
      <c r="D76" s="64">
        <f>D178/'Financial Statements'!D5</f>
        <v>0.11834136876763876</v>
      </c>
      <c r="E76" s="64">
        <f>E178/'Financial Statements'!E5</f>
        <v>0.13126131008699007</v>
      </c>
      <c r="F76" s="64">
        <f>F178/'Financial Statements'!F5</f>
        <v>0.1185479375696767</v>
      </c>
      <c r="G76" s="64">
        <f>G178/'Financial Statements'!G5</f>
        <v>0.12566079295154184</v>
      </c>
      <c r="H76" s="64">
        <f>H178/'Financial Statements'!H5</f>
        <v>0.1089655645493209</v>
      </c>
      <c r="I76" s="64">
        <f>I178/'Financial Statements'!I5</f>
        <v>0.10857705817631054</v>
      </c>
      <c r="J76" s="64">
        <f>J178/'Financial Statements'!J5</f>
        <v>0.10447675183724892</v>
      </c>
      <c r="K76" s="64">
        <v>0.12203466242223464</v>
      </c>
      <c r="L76" s="64">
        <v>0.12931584912286304</v>
      </c>
      <c r="M76" s="64">
        <v>0.12612562223838023</v>
      </c>
      <c r="N76" s="64">
        <v>0.13148545049872229</v>
      </c>
      <c r="O76" s="64">
        <v>0.10677553466421963</v>
      </c>
      <c r="P76" s="64">
        <v>0.10121725222419586</v>
      </c>
      <c r="Q76" s="64">
        <v>0.12016111088406646</v>
      </c>
      <c r="R76" s="64">
        <v>0.12736857960536224</v>
      </c>
      <c r="S76" s="64">
        <v>0.11065775176847714</v>
      </c>
      <c r="T76" s="47"/>
      <c r="U76" s="64">
        <v>0.12855237694877908</v>
      </c>
      <c r="V76" s="64">
        <v>0.1152143811879207</v>
      </c>
      <c r="W76" s="64">
        <v>0.1210570178623744</v>
      </c>
      <c r="X76" s="64">
        <v>0.11434906684849862</v>
      </c>
      <c r="Y76" s="64">
        <v>0.11394829166324563</v>
      </c>
      <c r="Z76" s="47"/>
    </row>
    <row r="77" spans="1:26" ht="15" customHeight="1" x14ac:dyDescent="0.35">
      <c r="A77" s="94" t="s">
        <v>246</v>
      </c>
      <c r="B77" s="64">
        <f>'Financial Statements'!B12/'Financial Statements'!B5</f>
        <v>0</v>
      </c>
      <c r="C77" s="64">
        <f>'Financial Statements'!C12/'Financial Statements'!C5</f>
        <v>0</v>
      </c>
      <c r="D77" s="64">
        <f>'Financial Statements'!D12/'Financial Statements'!D5</f>
        <v>0</v>
      </c>
      <c r="E77" s="64">
        <f>'Financial Statements'!E12/'Financial Statements'!E5</f>
        <v>8.5722421759459141E-2</v>
      </c>
      <c r="F77" s="64">
        <f>'Financial Statements'!F12/'Financial Statements'!F5</f>
        <v>0</v>
      </c>
      <c r="G77" s="64">
        <f>'Financial Statements'!G12/'Financial Statements'!G5</f>
        <v>0</v>
      </c>
      <c r="H77" s="64">
        <f>'Financial Statements'!H12/'Financial Statements'!H5</f>
        <v>0</v>
      </c>
      <c r="I77" s="64">
        <f>'Financial Statements'!I12/'Financial Statements'!I5</f>
        <v>0</v>
      </c>
      <c r="J77" s="64">
        <f>'Financial Statements'!J12/'Financial Statements'!J5</f>
        <v>0</v>
      </c>
      <c r="K77" s="64">
        <v>0</v>
      </c>
      <c r="L77" s="64">
        <v>0</v>
      </c>
      <c r="M77" s="64">
        <v>0</v>
      </c>
      <c r="N77" s="64">
        <v>0</v>
      </c>
      <c r="O77" s="64">
        <v>0</v>
      </c>
      <c r="P77" s="64">
        <v>0</v>
      </c>
      <c r="Q77" s="64">
        <v>0</v>
      </c>
      <c r="R77" s="64">
        <v>0</v>
      </c>
      <c r="S77" s="64">
        <v>0.78330575606061292</v>
      </c>
      <c r="T77" s="47"/>
      <c r="U77" s="64">
        <v>2.2545800687584105E-2</v>
      </c>
      <c r="V77" s="64">
        <v>0</v>
      </c>
      <c r="W77" s="64">
        <v>0</v>
      </c>
      <c r="X77" s="64">
        <v>0</v>
      </c>
      <c r="Y77" s="64">
        <v>0.19276677991225871</v>
      </c>
      <c r="Z77" s="47"/>
    </row>
    <row r="78" spans="1:26" ht="15.75" customHeight="1" x14ac:dyDescent="0.35">
      <c r="R78" s="11"/>
      <c r="S78" s="11"/>
      <c r="T78" s="46"/>
      <c r="Z78" s="46"/>
    </row>
    <row r="79" spans="1:26" ht="15.75" customHeight="1" x14ac:dyDescent="0.35">
      <c r="A79" s="33" t="s">
        <v>169</v>
      </c>
      <c r="B79" s="34"/>
      <c r="C79" s="34"/>
      <c r="D79" s="34"/>
      <c r="E79" s="34"/>
      <c r="F79" s="34"/>
      <c r="G79" s="34"/>
      <c r="H79" s="34"/>
      <c r="I79" s="34"/>
      <c r="J79" s="34"/>
      <c r="K79" s="34"/>
      <c r="L79" s="34"/>
      <c r="M79" s="34"/>
      <c r="N79" s="34"/>
      <c r="O79" s="34"/>
      <c r="P79" s="34"/>
      <c r="Q79" s="34"/>
      <c r="R79" s="34"/>
      <c r="S79" s="34"/>
      <c r="T79" s="47"/>
      <c r="U79" s="34"/>
      <c r="V79" s="34"/>
      <c r="W79" s="34"/>
      <c r="X79" s="34"/>
      <c r="Y79" s="34"/>
      <c r="Z79" s="47"/>
    </row>
    <row r="80" spans="1:26" ht="14.15" customHeight="1" x14ac:dyDescent="0.35">
      <c r="A80" s="20" t="s">
        <v>170</v>
      </c>
      <c r="R80" s="11"/>
      <c r="S80" s="11"/>
      <c r="T80" s="47"/>
      <c r="Z80" s="47"/>
    </row>
    <row r="81" spans="1:26" ht="14.15" customHeight="1" x14ac:dyDescent="0.35">
      <c r="A81" s="20" t="s">
        <v>171</v>
      </c>
      <c r="B81" s="36">
        <v>22723000</v>
      </c>
      <c r="C81" s="36">
        <v>36851000</v>
      </c>
      <c r="D81" s="36">
        <v>37715000</v>
      </c>
      <c r="E81" s="36">
        <v>61162000</v>
      </c>
      <c r="F81" s="36">
        <v>66775000</v>
      </c>
      <c r="G81" s="36">
        <v>29814000</v>
      </c>
      <c r="H81" s="36">
        <v>10014000</v>
      </c>
      <c r="I81" s="36">
        <v>33949000</v>
      </c>
      <c r="J81" s="36">
        <v>8300000</v>
      </c>
      <c r="K81" s="36">
        <v>27965000</v>
      </c>
      <c r="L81" s="36">
        <v>-11585000</v>
      </c>
      <c r="M81" s="36">
        <v>7966000</v>
      </c>
      <c r="N81" s="36">
        <v>25247000</v>
      </c>
      <c r="O81" s="36">
        <v>26836000</v>
      </c>
      <c r="P81" s="36">
        <v>78390000</v>
      </c>
      <c r="Q81" s="36">
        <v>36213000</v>
      </c>
      <c r="R81" s="36">
        <v>17370000</v>
      </c>
      <c r="S81" s="36">
        <v>621000</v>
      </c>
      <c r="T81" s="47"/>
      <c r="U81" s="36">
        <v>158451000</v>
      </c>
      <c r="V81" s="36">
        <v>140552000</v>
      </c>
      <c r="W81" s="36">
        <v>32646000</v>
      </c>
      <c r="X81" s="36">
        <v>166686000</v>
      </c>
      <c r="Y81" s="36">
        <v>132594000</v>
      </c>
      <c r="Z81" s="47"/>
    </row>
    <row r="82" spans="1:26" ht="14.15" customHeight="1" x14ac:dyDescent="0.35">
      <c r="A82" s="20" t="s">
        <v>172</v>
      </c>
      <c r="B82" s="36">
        <v>-12525000</v>
      </c>
      <c r="C82" s="36">
        <v>-227798000</v>
      </c>
      <c r="D82" s="36">
        <v>-17582000</v>
      </c>
      <c r="E82" s="36">
        <v>-17645000</v>
      </c>
      <c r="F82" s="36">
        <v>-15937000</v>
      </c>
      <c r="G82" s="36">
        <v>-50191000</v>
      </c>
      <c r="H82" s="36">
        <v>4213000</v>
      </c>
      <c r="I82" s="36">
        <v>7599000</v>
      </c>
      <c r="J82" s="36">
        <v>-16528000</v>
      </c>
      <c r="K82" s="36">
        <v>8301000</v>
      </c>
      <c r="L82" s="36">
        <v>-147893000</v>
      </c>
      <c r="M82" s="36">
        <v>-10048000</v>
      </c>
      <c r="N82" s="36">
        <v>-11234000</v>
      </c>
      <c r="O82" s="36">
        <v>-14965000</v>
      </c>
      <c r="P82" s="36">
        <v>-11239000</v>
      </c>
      <c r="Q82" s="36">
        <v>-10359000</v>
      </c>
      <c r="R82" s="36">
        <v>-11146000</v>
      </c>
      <c r="S82" s="36">
        <v>-10139000</v>
      </c>
      <c r="T82" s="47"/>
      <c r="U82" s="36">
        <v>-275550000</v>
      </c>
      <c r="V82" s="36">
        <v>-54316000</v>
      </c>
      <c r="W82" s="36">
        <v>-166168000</v>
      </c>
      <c r="X82" s="36">
        <v>-47797000</v>
      </c>
      <c r="Y82" s="36">
        <v>-42883000</v>
      </c>
      <c r="Z82" s="47"/>
    </row>
    <row r="83" spans="1:26" ht="14.15" customHeight="1" x14ac:dyDescent="0.35">
      <c r="A83" s="20" t="s">
        <v>173</v>
      </c>
      <c r="B83" s="36">
        <v>-65574000</v>
      </c>
      <c r="C83" s="36">
        <v>20177000</v>
      </c>
      <c r="D83" s="36">
        <v>-24880000</v>
      </c>
      <c r="E83" s="36">
        <v>-9210000</v>
      </c>
      <c r="F83" s="36">
        <v>-70667000</v>
      </c>
      <c r="G83" s="36">
        <v>12738000</v>
      </c>
      <c r="H83" s="36">
        <v>-25305000</v>
      </c>
      <c r="I83" s="36">
        <v>-19470000</v>
      </c>
      <c r="J83" s="36">
        <v>-18629000</v>
      </c>
      <c r="K83" s="36">
        <v>-32149000</v>
      </c>
      <c r="L83" s="36">
        <v>213334000</v>
      </c>
      <c r="M83" s="36">
        <v>-12460000</v>
      </c>
      <c r="N83" s="36">
        <v>-15821000</v>
      </c>
      <c r="O83" s="36">
        <v>-13878000</v>
      </c>
      <c r="P83" s="36">
        <v>-16572000</v>
      </c>
      <c r="Q83" s="36">
        <v>-12827000</v>
      </c>
      <c r="R83" s="36">
        <v>-19950000</v>
      </c>
      <c r="S83" s="36">
        <v>-18457000</v>
      </c>
      <c r="T83" s="47"/>
      <c r="U83" s="36">
        <v>-79487000</v>
      </c>
      <c r="V83" s="36">
        <v>-102704000</v>
      </c>
      <c r="W83" s="36">
        <v>150096000</v>
      </c>
      <c r="X83" s="36">
        <v>-59098000</v>
      </c>
      <c r="Y83" s="36">
        <v>-67806000</v>
      </c>
      <c r="Z83" s="47"/>
    </row>
    <row r="84" spans="1:26" ht="14.15" customHeight="1" x14ac:dyDescent="0.35">
      <c r="R84" s="11"/>
      <c r="S84" s="11"/>
      <c r="T84" s="47"/>
      <c r="Z84" s="47"/>
    </row>
    <row r="85" spans="1:26" ht="14.15" customHeight="1" x14ac:dyDescent="0.35">
      <c r="A85" s="20" t="s">
        <v>174</v>
      </c>
      <c r="R85" s="11"/>
      <c r="S85" s="11"/>
      <c r="T85" s="47"/>
      <c r="Z85" s="47"/>
    </row>
    <row r="86" spans="1:26" ht="14.15" customHeight="1" x14ac:dyDescent="0.35">
      <c r="A86" s="20" t="s">
        <v>171</v>
      </c>
      <c r="B86" s="36">
        <v>22723000</v>
      </c>
      <c r="C86" s="36">
        <v>36851000</v>
      </c>
      <c r="D86" s="36">
        <v>37715000</v>
      </c>
      <c r="E86" s="36">
        <v>61162000</v>
      </c>
      <c r="F86" s="36">
        <v>66775000</v>
      </c>
      <c r="G86" s="36">
        <v>29814000</v>
      </c>
      <c r="H86" s="36">
        <v>10014000</v>
      </c>
      <c r="I86" s="36">
        <v>33949000</v>
      </c>
      <c r="J86" s="36">
        <v>8300000</v>
      </c>
      <c r="K86" s="36">
        <v>27965000</v>
      </c>
      <c r="L86" s="36">
        <v>-11585000</v>
      </c>
      <c r="M86" s="36">
        <v>7966000</v>
      </c>
      <c r="N86" s="36">
        <v>25247000</v>
      </c>
      <c r="O86" s="36">
        <v>26836000</v>
      </c>
      <c r="P86" s="36">
        <v>78390000</v>
      </c>
      <c r="Q86" s="36">
        <v>36213000</v>
      </c>
      <c r="R86" s="36">
        <v>17370000</v>
      </c>
      <c r="S86" s="36">
        <v>621000</v>
      </c>
      <c r="T86" s="47"/>
      <c r="U86" s="36">
        <v>158451000</v>
      </c>
      <c r="V86" s="36">
        <v>140552000</v>
      </c>
      <c r="W86" s="36">
        <v>32646000</v>
      </c>
      <c r="X86" s="36">
        <v>166686000</v>
      </c>
      <c r="Y86" s="36">
        <v>132594000</v>
      </c>
      <c r="Z86" s="47"/>
    </row>
    <row r="87" spans="1:26" ht="14.15" customHeight="1" x14ac:dyDescent="0.35">
      <c r="A87" s="20" t="s">
        <v>63</v>
      </c>
      <c r="B87" s="13">
        <v>-11775000</v>
      </c>
      <c r="C87" s="13">
        <v>-9022000</v>
      </c>
      <c r="D87" s="13">
        <v>-12125000</v>
      </c>
      <c r="E87" s="13">
        <v>-10374000</v>
      </c>
      <c r="F87" s="13">
        <v>-12380000</v>
      </c>
      <c r="G87" s="13">
        <v>-10490000</v>
      </c>
      <c r="H87" s="13">
        <v>-11845000</v>
      </c>
      <c r="I87" s="13">
        <v>-9930000</v>
      </c>
      <c r="J87" s="13">
        <v>-14461000</v>
      </c>
      <c r="K87" s="13">
        <v>-9075000</v>
      </c>
      <c r="L87" s="13">
        <v>-14761000</v>
      </c>
      <c r="M87" s="13">
        <v>-8918000</v>
      </c>
      <c r="N87" s="13">
        <v>-10808000</v>
      </c>
      <c r="O87" s="13">
        <v>-11312000</v>
      </c>
      <c r="P87" s="13">
        <v>-10422000</v>
      </c>
      <c r="Q87" s="13">
        <v>-10314000</v>
      </c>
      <c r="R87" s="13">
        <v>-11595000</v>
      </c>
      <c r="S87" s="13">
        <v>-10115000</v>
      </c>
      <c r="T87" s="47"/>
      <c r="U87" s="13">
        <v>-43296000</v>
      </c>
      <c r="V87" s="13">
        <v>-44645000</v>
      </c>
      <c r="W87" s="13">
        <v>-47215000</v>
      </c>
      <c r="X87" s="13">
        <v>-42856000</v>
      </c>
      <c r="Y87" s="13">
        <v>-42446000</v>
      </c>
      <c r="Z87" s="47"/>
    </row>
    <row r="88" spans="1:26" ht="14.15" customHeight="1" x14ac:dyDescent="0.35">
      <c r="A88" s="20" t="s">
        <v>175</v>
      </c>
      <c r="B88" s="13">
        <v>-734000</v>
      </c>
      <c r="C88" s="13">
        <v>-6265000</v>
      </c>
      <c r="D88" s="13">
        <v>-4192000</v>
      </c>
      <c r="E88" s="13">
        <v>-5630000</v>
      </c>
      <c r="F88" s="13">
        <v>-3527000</v>
      </c>
      <c r="G88" s="13">
        <v>-1725000</v>
      </c>
      <c r="H88" s="13">
        <v>-4473000</v>
      </c>
      <c r="I88" s="13">
        <v>-1371000</v>
      </c>
      <c r="J88" s="13">
        <v>-994000</v>
      </c>
      <c r="K88" s="13">
        <v>-827000</v>
      </c>
      <c r="L88" s="13">
        <v>-652000</v>
      </c>
      <c r="M88" s="13">
        <v>-1556000</v>
      </c>
      <c r="N88" s="13">
        <v>-897000</v>
      </c>
      <c r="O88" s="13">
        <v>-4081000</v>
      </c>
      <c r="P88" s="13">
        <v>-1149000</v>
      </c>
      <c r="Q88" s="13">
        <v>-379000</v>
      </c>
      <c r="R88" s="13">
        <v>-191000</v>
      </c>
      <c r="S88" s="13">
        <v>-110000</v>
      </c>
      <c r="T88" s="47"/>
      <c r="U88" s="13">
        <v>-16821000</v>
      </c>
      <c r="V88" s="13">
        <v>-11096000</v>
      </c>
      <c r="W88" s="13">
        <v>-4029000</v>
      </c>
      <c r="X88" s="13">
        <v>-6506000</v>
      </c>
      <c r="Y88" s="13">
        <v>-1829000</v>
      </c>
      <c r="Z88" s="47"/>
    </row>
    <row r="89" spans="1:26" ht="14.15" customHeight="1" x14ac:dyDescent="0.35">
      <c r="A89" s="20" t="s">
        <v>66</v>
      </c>
      <c r="B89" s="13">
        <v>0</v>
      </c>
      <c r="C89" s="13">
        <v>0</v>
      </c>
      <c r="D89" s="13">
        <v>0</v>
      </c>
      <c r="E89" s="13">
        <v>0</v>
      </c>
      <c r="F89" s="13">
        <v>0</v>
      </c>
      <c r="G89" s="13">
        <v>15752000</v>
      </c>
      <c r="H89" s="13">
        <v>18955000</v>
      </c>
      <c r="I89" s="13">
        <v>18950000</v>
      </c>
      <c r="J89" s="13">
        <v>18401000</v>
      </c>
      <c r="K89" s="13">
        <v>18121000</v>
      </c>
      <c r="L89" s="13">
        <v>26922000</v>
      </c>
      <c r="M89" s="13">
        <v>527000</v>
      </c>
      <c r="N89" s="13">
        <v>492000</v>
      </c>
      <c r="O89" s="13">
        <v>369000</v>
      </c>
      <c r="P89" s="13">
        <v>373000</v>
      </c>
      <c r="Q89" s="13">
        <v>371000</v>
      </c>
      <c r="R89" s="13">
        <v>368000</v>
      </c>
      <c r="S89" s="13">
        <v>109000</v>
      </c>
      <c r="T89" s="47"/>
      <c r="U89" s="13">
        <v>0</v>
      </c>
      <c r="V89" s="13">
        <v>53657000</v>
      </c>
      <c r="W89" s="13">
        <v>63971000</v>
      </c>
      <c r="X89" s="13">
        <v>1605000</v>
      </c>
      <c r="Y89" s="13">
        <v>1221000</v>
      </c>
      <c r="Z89" s="47"/>
    </row>
    <row r="90" spans="1:26" ht="14.15" customHeight="1" x14ac:dyDescent="0.35">
      <c r="A90" s="20" t="s">
        <v>176</v>
      </c>
      <c r="B90" s="13">
        <v>0</v>
      </c>
      <c r="C90" s="13">
        <v>0</v>
      </c>
      <c r="D90" s="13">
        <v>0</v>
      </c>
      <c r="E90" s="13">
        <v>0</v>
      </c>
      <c r="F90" s="13">
        <v>0</v>
      </c>
      <c r="G90" s="13">
        <v>0</v>
      </c>
      <c r="H90" s="13">
        <v>0</v>
      </c>
      <c r="I90" s="13">
        <v>0</v>
      </c>
      <c r="J90" s="13">
        <v>0</v>
      </c>
      <c r="K90" s="13">
        <v>0</v>
      </c>
      <c r="L90" s="13">
        <v>45748000</v>
      </c>
      <c r="M90" s="13">
        <v>17572000</v>
      </c>
      <c r="N90" s="13">
        <v>0</v>
      </c>
      <c r="O90" s="13">
        <v>0</v>
      </c>
      <c r="P90" s="13">
        <v>0</v>
      </c>
      <c r="Q90" s="13">
        <v>0</v>
      </c>
      <c r="R90" s="13">
        <v>0</v>
      </c>
      <c r="S90" s="13">
        <v>0</v>
      </c>
      <c r="T90" s="47"/>
      <c r="U90" s="13">
        <v>0</v>
      </c>
      <c r="V90" s="13">
        <v>0</v>
      </c>
      <c r="W90" s="13">
        <v>63320000</v>
      </c>
      <c r="X90" s="13">
        <v>0</v>
      </c>
      <c r="Y90" s="13">
        <v>0</v>
      </c>
      <c r="Z90" s="47"/>
    </row>
    <row r="91" spans="1:26" ht="14.15" customHeight="1" x14ac:dyDescent="0.35">
      <c r="A91" s="97" t="s">
        <v>247</v>
      </c>
      <c r="B91" s="13">
        <v>0</v>
      </c>
      <c r="C91" s="13">
        <v>0</v>
      </c>
      <c r="D91" s="13">
        <v>0</v>
      </c>
      <c r="E91" s="13">
        <v>0</v>
      </c>
      <c r="F91" s="13">
        <v>0</v>
      </c>
      <c r="G91" s="13">
        <v>0</v>
      </c>
      <c r="H91" s="13">
        <v>0</v>
      </c>
      <c r="I91" s="13">
        <v>0</v>
      </c>
      <c r="J91" s="13">
        <v>0</v>
      </c>
      <c r="K91" s="13">
        <v>0</v>
      </c>
      <c r="L91" s="13">
        <v>0</v>
      </c>
      <c r="M91" s="13">
        <v>0</v>
      </c>
      <c r="N91" s="13">
        <v>0</v>
      </c>
      <c r="O91" s="13">
        <v>0</v>
      </c>
      <c r="P91" s="13">
        <v>0</v>
      </c>
      <c r="Q91" s="13">
        <v>0</v>
      </c>
      <c r="R91" s="13">
        <v>0</v>
      </c>
      <c r="S91" s="13">
        <v>35000000</v>
      </c>
      <c r="T91" s="47"/>
      <c r="U91" s="13">
        <v>0</v>
      </c>
      <c r="V91" s="13">
        <v>0</v>
      </c>
      <c r="W91" s="13">
        <v>0</v>
      </c>
      <c r="X91" s="13">
        <v>0</v>
      </c>
      <c r="Y91" s="13">
        <v>35000000</v>
      </c>
      <c r="Z91" s="47"/>
    </row>
    <row r="92" spans="1:26" ht="15" customHeight="1" x14ac:dyDescent="0.35">
      <c r="A92" s="20" t="s">
        <v>144</v>
      </c>
      <c r="B92" s="15">
        <v>0</v>
      </c>
      <c r="C92" s="15">
        <v>0</v>
      </c>
      <c r="D92" s="15">
        <v>0</v>
      </c>
      <c r="E92" s="15">
        <v>0</v>
      </c>
      <c r="F92" s="15">
        <v>0</v>
      </c>
      <c r="G92" s="15">
        <v>0</v>
      </c>
      <c r="H92" s="15">
        <v>0</v>
      </c>
      <c r="I92" s="15">
        <v>0</v>
      </c>
      <c r="J92" s="15">
        <v>0</v>
      </c>
      <c r="K92" s="15">
        <v>0</v>
      </c>
      <c r="L92" s="15">
        <v>0</v>
      </c>
      <c r="M92" s="15">
        <v>0</v>
      </c>
      <c r="N92" s="15">
        <v>9350000</v>
      </c>
      <c r="O92" s="15">
        <v>5686000</v>
      </c>
      <c r="P92" s="15">
        <v>8032000</v>
      </c>
      <c r="Q92" s="15">
        <v>7520000</v>
      </c>
      <c r="R92" s="15">
        <v>7180000</v>
      </c>
      <c r="S92" s="15">
        <v>2970000</v>
      </c>
      <c r="T92" s="47"/>
      <c r="U92" s="15">
        <v>0</v>
      </c>
      <c r="V92" s="15">
        <v>0</v>
      </c>
      <c r="W92" s="15">
        <v>0</v>
      </c>
      <c r="X92" s="15">
        <v>30588000</v>
      </c>
      <c r="Y92" s="15">
        <v>25702000</v>
      </c>
      <c r="Z92" s="47"/>
    </row>
    <row r="93" spans="1:26" ht="15" customHeight="1" x14ac:dyDescent="0.35">
      <c r="A93" s="42" t="s">
        <v>177</v>
      </c>
      <c r="B93" s="45">
        <v>10214000</v>
      </c>
      <c r="C93" s="45">
        <v>21564000</v>
      </c>
      <c r="D93" s="45">
        <v>21398000</v>
      </c>
      <c r="E93" s="45">
        <v>45158000</v>
      </c>
      <c r="F93" s="45">
        <v>50868000</v>
      </c>
      <c r="G93" s="45">
        <v>33351000</v>
      </c>
      <c r="H93" s="45">
        <v>12651000</v>
      </c>
      <c r="I93" s="45">
        <v>41598000</v>
      </c>
      <c r="J93" s="45">
        <v>11246000</v>
      </c>
      <c r="K93" s="45">
        <v>36184000</v>
      </c>
      <c r="L93" s="45">
        <v>45672000</v>
      </c>
      <c r="M93" s="45">
        <v>15591000</v>
      </c>
      <c r="N93" s="45">
        <v>23384000</v>
      </c>
      <c r="O93" s="45">
        <v>17498000</v>
      </c>
      <c r="P93" s="45">
        <v>75224000</v>
      </c>
      <c r="Q93" s="45">
        <v>33411000</v>
      </c>
      <c r="R93" s="45">
        <v>13132000</v>
      </c>
      <c r="S93" s="45">
        <v>28475000</v>
      </c>
      <c r="T93" s="46"/>
      <c r="U93" s="45">
        <v>98334000</v>
      </c>
      <c r="V93" s="45">
        <v>138468000</v>
      </c>
      <c r="W93" s="45">
        <v>108693000</v>
      </c>
      <c r="X93" s="45">
        <v>149517000</v>
      </c>
      <c r="Y93" s="45">
        <v>150242000</v>
      </c>
      <c r="Z93" s="46"/>
    </row>
    <row r="94" spans="1:26" ht="14.15" customHeight="1" x14ac:dyDescent="0.35">
      <c r="T94" s="47"/>
      <c r="Z94" s="47"/>
    </row>
    <row r="95" spans="1:26" ht="32.5" customHeight="1" x14ac:dyDescent="0.35">
      <c r="A95" s="33" t="s">
        <v>178</v>
      </c>
      <c r="B95" s="34"/>
      <c r="C95" s="34"/>
      <c r="D95" s="34"/>
      <c r="E95" s="34"/>
      <c r="F95" s="34"/>
      <c r="G95" s="34"/>
      <c r="H95" s="34"/>
      <c r="I95" s="34"/>
      <c r="J95" s="34"/>
      <c r="K95" s="34"/>
      <c r="L95" s="34"/>
      <c r="M95" s="34"/>
      <c r="N95" s="34"/>
      <c r="O95" s="34"/>
      <c r="P95" s="34"/>
      <c r="Q95" s="34"/>
      <c r="R95" s="34"/>
      <c r="S95" s="34"/>
      <c r="T95" s="47"/>
      <c r="U95" s="34"/>
      <c r="V95" s="34"/>
      <c r="W95" s="34"/>
      <c r="X95" s="34"/>
      <c r="Y95" s="34"/>
      <c r="Z95" s="47"/>
    </row>
    <row r="96" spans="1:26" ht="14.15" customHeight="1" x14ac:dyDescent="0.35">
      <c r="A96" s="20" t="s">
        <v>179</v>
      </c>
      <c r="B96" s="36">
        <v>69451000</v>
      </c>
      <c r="C96" s="36">
        <v>77019000</v>
      </c>
      <c r="D96" s="36">
        <v>79911000</v>
      </c>
      <c r="E96" s="36">
        <v>87925000</v>
      </c>
      <c r="F96" s="36">
        <v>78163000</v>
      </c>
      <c r="G96" s="36">
        <v>84416000</v>
      </c>
      <c r="H96" s="36">
        <v>94219000</v>
      </c>
      <c r="I96" s="36">
        <v>95832000</v>
      </c>
      <c r="J96" s="36">
        <v>88204000</v>
      </c>
      <c r="K96" s="36">
        <v>91254000</v>
      </c>
      <c r="L96" s="36">
        <v>104405000</v>
      </c>
      <c r="M96" s="36">
        <v>112434000</v>
      </c>
      <c r="N96" s="36">
        <v>100888000</v>
      </c>
      <c r="O96" s="36">
        <v>105994000</v>
      </c>
      <c r="P96" s="36">
        <v>102558000</v>
      </c>
      <c r="Q96" s="36">
        <v>97406000</v>
      </c>
      <c r="R96" s="36">
        <v>94788000</v>
      </c>
      <c r="S96" s="36">
        <v>93787000</v>
      </c>
      <c r="T96" s="47"/>
      <c r="U96" s="36">
        <v>314306000</v>
      </c>
      <c r="V96" s="36">
        <v>352630000</v>
      </c>
      <c r="W96" s="36">
        <v>396297000</v>
      </c>
      <c r="X96" s="36">
        <v>406846000</v>
      </c>
      <c r="Y96" s="36">
        <v>388539000</v>
      </c>
      <c r="Z96" s="47"/>
    </row>
    <row r="97" spans="1:26" ht="14.15" customHeight="1" x14ac:dyDescent="0.35">
      <c r="A97" s="20" t="s">
        <v>180</v>
      </c>
      <c r="R97" s="11"/>
      <c r="S97" s="11"/>
      <c r="T97" s="47"/>
      <c r="Z97" s="47"/>
    </row>
    <row r="98" spans="1:26" ht="14.15" customHeight="1" x14ac:dyDescent="0.35">
      <c r="A98" s="37" t="s">
        <v>49</v>
      </c>
      <c r="B98" s="13">
        <f t="shared" ref="B98:J98" si="15">B149</f>
        <v>86000</v>
      </c>
      <c r="C98" s="13">
        <f t="shared" si="15"/>
        <v>168000</v>
      </c>
      <c r="D98" s="13">
        <f t="shared" si="15"/>
        <v>153000</v>
      </c>
      <c r="E98" s="13">
        <f t="shared" si="15"/>
        <v>160000</v>
      </c>
      <c r="F98" s="13">
        <f t="shared" si="15"/>
        <v>184000</v>
      </c>
      <c r="G98" s="13">
        <f t="shared" si="15"/>
        <v>306000</v>
      </c>
      <c r="H98" s="13">
        <f t="shared" si="15"/>
        <v>180000</v>
      </c>
      <c r="I98" s="13">
        <f t="shared" si="15"/>
        <v>145000</v>
      </c>
      <c r="J98" s="13">
        <f t="shared" si="15"/>
        <v>224000</v>
      </c>
      <c r="K98" s="13">
        <v>300000</v>
      </c>
      <c r="L98" s="13">
        <v>443000</v>
      </c>
      <c r="M98" s="13">
        <v>505000</v>
      </c>
      <c r="N98" s="13">
        <v>396000</v>
      </c>
      <c r="O98" s="13">
        <v>532000</v>
      </c>
      <c r="P98" s="13">
        <v>528000</v>
      </c>
      <c r="Q98" s="13">
        <v>558000</v>
      </c>
      <c r="R98" s="13">
        <v>183000</v>
      </c>
      <c r="S98" s="13">
        <v>270000</v>
      </c>
      <c r="T98" s="47"/>
      <c r="U98" s="13">
        <v>567000</v>
      </c>
      <c r="V98" s="13">
        <v>815000</v>
      </c>
      <c r="W98" s="13">
        <v>1472000</v>
      </c>
      <c r="X98" s="13">
        <v>2014000</v>
      </c>
      <c r="Y98" s="13">
        <v>1539000</v>
      </c>
      <c r="Z98" s="47"/>
    </row>
    <row r="99" spans="1:26" ht="14.15" customHeight="1" x14ac:dyDescent="0.35">
      <c r="A99" s="37" t="s">
        <v>138</v>
      </c>
      <c r="B99" s="13">
        <v>5536000</v>
      </c>
      <c r="C99" s="13">
        <v>6550000</v>
      </c>
      <c r="D99" s="13">
        <v>7461000</v>
      </c>
      <c r="E99" s="13">
        <v>7472000</v>
      </c>
      <c r="F99" s="13">
        <v>7544000</v>
      </c>
      <c r="G99" s="13">
        <v>7714000</v>
      </c>
      <c r="H99" s="13">
        <v>8122000</v>
      </c>
      <c r="I99" s="13">
        <v>8187000</v>
      </c>
      <c r="J99" s="13">
        <v>8187000</v>
      </c>
      <c r="K99" s="13">
        <v>8184000</v>
      </c>
      <c r="L99" s="13">
        <v>7758000</v>
      </c>
      <c r="M99" s="13">
        <v>8554000</v>
      </c>
      <c r="N99" s="13">
        <v>8962000</v>
      </c>
      <c r="O99" s="13">
        <v>8892000</v>
      </c>
      <c r="P99" s="13">
        <v>8938000</v>
      </c>
      <c r="Q99" s="13">
        <v>8932000</v>
      </c>
      <c r="R99" s="13">
        <v>8909000</v>
      </c>
      <c r="S99" s="13">
        <v>8862000</v>
      </c>
      <c r="T99" s="47"/>
      <c r="U99" s="13">
        <v>27019000</v>
      </c>
      <c r="V99" s="13">
        <v>31567000</v>
      </c>
      <c r="W99" s="13">
        <v>32683000</v>
      </c>
      <c r="X99" s="13">
        <v>35724000</v>
      </c>
      <c r="Y99" s="13">
        <v>35641000</v>
      </c>
      <c r="Z99" s="47"/>
    </row>
    <row r="100" spans="1:26" ht="14.15" customHeight="1" x14ac:dyDescent="0.35">
      <c r="A100" s="37" t="s">
        <v>142</v>
      </c>
      <c r="B100" s="13">
        <f t="shared" ref="B100:J100" si="16">B150</f>
        <v>0</v>
      </c>
      <c r="C100" s="13">
        <f t="shared" si="16"/>
        <v>0</v>
      </c>
      <c r="D100" s="13">
        <f t="shared" si="16"/>
        <v>0</v>
      </c>
      <c r="E100" s="13">
        <f t="shared" si="16"/>
        <v>0</v>
      </c>
      <c r="F100" s="13">
        <f t="shared" si="16"/>
        <v>0</v>
      </c>
      <c r="G100" s="13">
        <f t="shared" si="16"/>
        <v>2731000</v>
      </c>
      <c r="H100" s="13">
        <f t="shared" si="16"/>
        <v>886000</v>
      </c>
      <c r="I100" s="13">
        <f t="shared" si="16"/>
        <v>668000</v>
      </c>
      <c r="J100" s="13">
        <f t="shared" si="16"/>
        <v>695000</v>
      </c>
      <c r="K100" s="13">
        <v>489000</v>
      </c>
      <c r="L100" s="13">
        <v>330000</v>
      </c>
      <c r="M100" s="13">
        <v>88000</v>
      </c>
      <c r="N100" s="13">
        <v>144000</v>
      </c>
      <c r="O100" s="13">
        <v>55000</v>
      </c>
      <c r="P100" s="13">
        <v>60000</v>
      </c>
      <c r="Q100" s="13">
        <v>62000</v>
      </c>
      <c r="R100" s="13">
        <v>61000</v>
      </c>
      <c r="S100" s="13">
        <v>0</v>
      </c>
      <c r="T100" s="47"/>
      <c r="U100" s="13">
        <v>0</v>
      </c>
      <c r="V100" s="13">
        <v>4285000</v>
      </c>
      <c r="W100" s="13">
        <v>1602000</v>
      </c>
      <c r="X100" s="13">
        <v>321000</v>
      </c>
      <c r="Y100" s="13">
        <v>183000</v>
      </c>
      <c r="Z100" s="47"/>
    </row>
    <row r="101" spans="1:26" ht="15" customHeight="1" x14ac:dyDescent="0.35">
      <c r="A101" s="38" t="s">
        <v>146</v>
      </c>
      <c r="B101" s="15">
        <f t="shared" ref="B101:J101" si="17">ROUND(B151,-3)</f>
        <v>0</v>
      </c>
      <c r="C101" s="15">
        <f t="shared" si="17"/>
        <v>0</v>
      </c>
      <c r="D101" s="15">
        <f t="shared" si="17"/>
        <v>0</v>
      </c>
      <c r="E101" s="15">
        <f t="shared" si="17"/>
        <v>0</v>
      </c>
      <c r="F101" s="15">
        <f t="shared" si="17"/>
        <v>0</v>
      </c>
      <c r="G101" s="15">
        <f t="shared" si="17"/>
        <v>0</v>
      </c>
      <c r="H101" s="15">
        <f t="shared" si="17"/>
        <v>241000</v>
      </c>
      <c r="I101" s="15">
        <f t="shared" si="17"/>
        <v>29000</v>
      </c>
      <c r="J101" s="15">
        <f t="shared" si="17"/>
        <v>0</v>
      </c>
      <c r="K101" s="15">
        <v>0</v>
      </c>
      <c r="L101" s="15">
        <v>763000</v>
      </c>
      <c r="M101" s="15">
        <v>366000</v>
      </c>
      <c r="N101" s="15">
        <v>-4000</v>
      </c>
      <c r="O101" s="15">
        <v>0</v>
      </c>
      <c r="P101" s="15">
        <v>580000</v>
      </c>
      <c r="Q101" s="15">
        <v>214000</v>
      </c>
      <c r="R101" s="15">
        <v>2323000</v>
      </c>
      <c r="S101" s="15">
        <v>2000</v>
      </c>
      <c r="T101" s="47"/>
      <c r="U101" s="15">
        <v>0</v>
      </c>
      <c r="V101" s="15">
        <v>270000</v>
      </c>
      <c r="W101" s="15">
        <v>1129000</v>
      </c>
      <c r="X101" s="15">
        <v>790000</v>
      </c>
      <c r="Y101" s="15">
        <v>3119000</v>
      </c>
      <c r="Z101" s="47"/>
    </row>
    <row r="102" spans="1:26" ht="14.15" customHeight="1" thickBot="1" x14ac:dyDescent="0.4">
      <c r="A102" s="41" t="s">
        <v>181</v>
      </c>
      <c r="B102" s="24">
        <f t="shared" ref="B102:J102" si="18">B96-SUM(B98:B101)</f>
        <v>63829000</v>
      </c>
      <c r="C102" s="24">
        <f t="shared" si="18"/>
        <v>70301000</v>
      </c>
      <c r="D102" s="24">
        <f t="shared" si="18"/>
        <v>72297000</v>
      </c>
      <c r="E102" s="24">
        <f t="shared" si="18"/>
        <v>80293000</v>
      </c>
      <c r="F102" s="24">
        <f t="shared" si="18"/>
        <v>70435000</v>
      </c>
      <c r="G102" s="24">
        <f t="shared" si="18"/>
        <v>73665000</v>
      </c>
      <c r="H102" s="24">
        <f t="shared" si="18"/>
        <v>84790000</v>
      </c>
      <c r="I102" s="24">
        <f t="shared" si="18"/>
        <v>86803000</v>
      </c>
      <c r="J102" s="24">
        <f t="shared" si="18"/>
        <v>79098000</v>
      </c>
      <c r="K102" s="24">
        <v>82281000</v>
      </c>
      <c r="L102" s="24">
        <v>95111000</v>
      </c>
      <c r="M102" s="24">
        <v>102921000</v>
      </c>
      <c r="N102" s="24">
        <v>91390000</v>
      </c>
      <c r="O102" s="24">
        <v>96515000</v>
      </c>
      <c r="P102" s="24">
        <v>92452000</v>
      </c>
      <c r="Q102" s="24">
        <v>87640000</v>
      </c>
      <c r="R102" s="24">
        <v>83312000</v>
      </c>
      <c r="S102" s="24">
        <v>84653000</v>
      </c>
      <c r="T102" s="47"/>
      <c r="U102" s="24">
        <v>286720000</v>
      </c>
      <c r="V102" s="24">
        <v>315693000</v>
      </c>
      <c r="W102" s="24">
        <v>359411000</v>
      </c>
      <c r="X102" s="24">
        <v>367997000</v>
      </c>
      <c r="Y102" s="24">
        <v>348057000</v>
      </c>
      <c r="Z102" s="47"/>
    </row>
    <row r="103" spans="1:26" ht="14.15" customHeight="1" thickTop="1" x14ac:dyDescent="0.35">
      <c r="A103" s="74"/>
      <c r="B103" s="25"/>
      <c r="C103" s="25"/>
      <c r="D103" s="25"/>
      <c r="E103" s="25"/>
      <c r="F103" s="25"/>
      <c r="G103" s="25"/>
      <c r="H103" s="25"/>
      <c r="I103" s="25"/>
      <c r="J103" s="25"/>
      <c r="K103" s="25"/>
      <c r="L103" s="25"/>
      <c r="M103" s="25"/>
      <c r="N103" s="25"/>
      <c r="O103" s="25"/>
      <c r="P103" s="25"/>
      <c r="Q103" s="25"/>
      <c r="R103" s="25"/>
      <c r="S103" s="25"/>
      <c r="T103" s="47"/>
      <c r="U103" s="25"/>
      <c r="V103" s="25"/>
      <c r="W103" s="25"/>
      <c r="X103" s="25"/>
      <c r="Y103" s="25"/>
      <c r="Z103" s="47"/>
    </row>
    <row r="104" spans="1:26" ht="14.15" customHeight="1" x14ac:dyDescent="0.35">
      <c r="A104" s="11" t="s">
        <v>182</v>
      </c>
      <c r="B104" s="36">
        <f t="shared" ref="B104:J104" si="19">B155</f>
        <v>53329000</v>
      </c>
      <c r="C104" s="36">
        <f t="shared" si="19"/>
        <v>54229000</v>
      </c>
      <c r="D104" s="36">
        <f t="shared" si="19"/>
        <v>47777000</v>
      </c>
      <c r="E104" s="36">
        <f t="shared" si="19"/>
        <v>47819000</v>
      </c>
      <c r="F104" s="36">
        <f t="shared" si="19"/>
        <v>47527000</v>
      </c>
      <c r="G104" s="36">
        <f t="shared" si="19"/>
        <v>48392000</v>
      </c>
      <c r="H104" s="36">
        <f t="shared" si="19"/>
        <v>56165000</v>
      </c>
      <c r="I104" s="36">
        <f t="shared" si="19"/>
        <v>62665000</v>
      </c>
      <c r="J104" s="36">
        <f t="shared" si="19"/>
        <v>56236000</v>
      </c>
      <c r="K104" s="36">
        <v>51881000</v>
      </c>
      <c r="L104" s="36">
        <v>55403000</v>
      </c>
      <c r="M104" s="36">
        <v>59184000</v>
      </c>
      <c r="N104" s="36">
        <v>53359000</v>
      </c>
      <c r="O104" s="36">
        <v>57077000</v>
      </c>
      <c r="P104" s="36">
        <v>59358000</v>
      </c>
      <c r="Q104" s="36">
        <v>51183000</v>
      </c>
      <c r="R104" s="36">
        <v>48346000</v>
      </c>
      <c r="S104" s="36">
        <v>48008000</v>
      </c>
      <c r="T104" s="47"/>
      <c r="U104" s="36">
        <v>203154000</v>
      </c>
      <c r="V104" s="36">
        <v>214749000</v>
      </c>
      <c r="W104" s="36">
        <v>222704000</v>
      </c>
      <c r="X104" s="36">
        <v>220977000</v>
      </c>
      <c r="Y104" s="36">
        <v>206895000</v>
      </c>
      <c r="Z104" s="47"/>
    </row>
    <row r="105" spans="1:26" ht="14.15" customHeight="1" x14ac:dyDescent="0.35">
      <c r="A105" s="20" t="s">
        <v>180</v>
      </c>
      <c r="R105" s="11"/>
      <c r="S105" s="11"/>
      <c r="T105" s="47"/>
      <c r="Z105" s="47"/>
    </row>
    <row r="106" spans="1:26" ht="14.15" customHeight="1" x14ac:dyDescent="0.35">
      <c r="A106" s="37" t="s">
        <v>49</v>
      </c>
      <c r="B106" s="13">
        <f t="shared" ref="B106:J106" si="20">B157</f>
        <v>928000</v>
      </c>
      <c r="C106" s="13">
        <f t="shared" si="20"/>
        <v>1699000</v>
      </c>
      <c r="D106" s="13">
        <f t="shared" si="20"/>
        <v>1432000</v>
      </c>
      <c r="E106" s="13">
        <f t="shared" si="20"/>
        <v>1427000</v>
      </c>
      <c r="F106" s="13">
        <f t="shared" si="20"/>
        <v>604000</v>
      </c>
      <c r="G106" s="13">
        <f t="shared" si="20"/>
        <v>2487000</v>
      </c>
      <c r="H106" s="13">
        <f t="shared" si="20"/>
        <v>2067000</v>
      </c>
      <c r="I106" s="13">
        <f t="shared" si="20"/>
        <v>2201000</v>
      </c>
      <c r="J106" s="13">
        <f t="shared" si="20"/>
        <v>2011000</v>
      </c>
      <c r="K106" s="13">
        <v>3167000</v>
      </c>
      <c r="L106" s="13">
        <v>3226000</v>
      </c>
      <c r="M106" s="13">
        <v>2627000</v>
      </c>
      <c r="N106" s="13">
        <v>2255000</v>
      </c>
      <c r="O106" s="13">
        <v>2559000</v>
      </c>
      <c r="P106" s="13">
        <v>2098000</v>
      </c>
      <c r="Q106" s="13">
        <v>2287000</v>
      </c>
      <c r="R106" s="13">
        <v>2112000</v>
      </c>
      <c r="S106" s="13">
        <v>2652000</v>
      </c>
      <c r="T106" s="47"/>
      <c r="U106" s="13">
        <v>5486000</v>
      </c>
      <c r="V106" s="13">
        <v>7359000</v>
      </c>
      <c r="W106" s="13">
        <v>11031000</v>
      </c>
      <c r="X106" s="13">
        <v>9199000</v>
      </c>
      <c r="Y106" s="13">
        <v>9149000</v>
      </c>
      <c r="Z106" s="47"/>
    </row>
    <row r="107" spans="1:26" ht="14.15" customHeight="1" x14ac:dyDescent="0.35">
      <c r="A107" s="37" t="s">
        <v>142</v>
      </c>
      <c r="B107" s="13">
        <f t="shared" ref="B107:J107" si="21">B158</f>
        <v>0</v>
      </c>
      <c r="C107" s="13">
        <f t="shared" si="21"/>
        <v>0</v>
      </c>
      <c r="D107" s="13">
        <f t="shared" si="21"/>
        <v>0</v>
      </c>
      <c r="E107" s="13">
        <f t="shared" si="21"/>
        <v>0</v>
      </c>
      <c r="F107" s="13">
        <f t="shared" si="21"/>
        <v>0</v>
      </c>
      <c r="G107" s="13">
        <f t="shared" si="21"/>
        <v>599000</v>
      </c>
      <c r="H107" s="13">
        <f t="shared" si="21"/>
        <v>218000</v>
      </c>
      <c r="I107" s="13">
        <f t="shared" si="21"/>
        <v>164000</v>
      </c>
      <c r="J107" s="13">
        <f t="shared" si="21"/>
        <v>171000</v>
      </c>
      <c r="K107" s="13">
        <v>126000</v>
      </c>
      <c r="L107" s="13">
        <v>1287000</v>
      </c>
      <c r="M107" s="13">
        <v>25000</v>
      </c>
      <c r="N107" s="13">
        <v>68000</v>
      </c>
      <c r="O107" s="13">
        <v>26000</v>
      </c>
      <c r="P107" s="13">
        <v>29000</v>
      </c>
      <c r="Q107" s="13">
        <v>28000</v>
      </c>
      <c r="R107" s="13">
        <v>55000</v>
      </c>
      <c r="S107" s="13">
        <v>1000</v>
      </c>
      <c r="T107" s="47"/>
      <c r="U107" s="13">
        <v>0</v>
      </c>
      <c r="V107" s="13">
        <v>981000</v>
      </c>
      <c r="W107" s="13">
        <v>1609000</v>
      </c>
      <c r="X107" s="13">
        <v>151000</v>
      </c>
      <c r="Y107" s="13">
        <v>113000</v>
      </c>
      <c r="Z107" s="47"/>
    </row>
    <row r="108" spans="1:26" ht="15" customHeight="1" x14ac:dyDescent="0.35">
      <c r="A108" s="38" t="s">
        <v>146</v>
      </c>
      <c r="B108" s="15">
        <f t="shared" ref="B108:J108" si="22">ROUND(B159,-3)</f>
        <v>0</v>
      </c>
      <c r="C108" s="15">
        <f t="shared" si="22"/>
        <v>0</v>
      </c>
      <c r="D108" s="15">
        <f t="shared" si="22"/>
        <v>0</v>
      </c>
      <c r="E108" s="15">
        <f t="shared" si="22"/>
        <v>0</v>
      </c>
      <c r="F108" s="15">
        <f t="shared" si="22"/>
        <v>0</v>
      </c>
      <c r="G108" s="15">
        <f t="shared" si="22"/>
        <v>0</v>
      </c>
      <c r="H108" s="15">
        <f t="shared" si="22"/>
        <v>1237000</v>
      </c>
      <c r="I108" s="15">
        <f t="shared" si="22"/>
        <v>2968000</v>
      </c>
      <c r="J108" s="15">
        <f t="shared" si="22"/>
        <v>-67000</v>
      </c>
      <c r="K108" s="15">
        <v>278000</v>
      </c>
      <c r="L108" s="15">
        <v>1278000</v>
      </c>
      <c r="M108" s="15">
        <v>2809000</v>
      </c>
      <c r="N108" s="15">
        <v>-98000</v>
      </c>
      <c r="O108" s="15">
        <v>-29000</v>
      </c>
      <c r="P108" s="15">
        <v>1510000</v>
      </c>
      <c r="Q108" s="15">
        <v>-133000</v>
      </c>
      <c r="R108" s="15">
        <v>687000</v>
      </c>
      <c r="S108" s="15">
        <v>59000</v>
      </c>
      <c r="T108" s="47"/>
      <c r="U108" s="15">
        <v>0</v>
      </c>
      <c r="V108" s="15">
        <v>4205000</v>
      </c>
      <c r="W108" s="15">
        <v>4298000</v>
      </c>
      <c r="X108" s="15">
        <v>1250000</v>
      </c>
      <c r="Y108" s="15">
        <v>2123000</v>
      </c>
      <c r="Z108" s="47"/>
    </row>
    <row r="109" spans="1:26" ht="14.15" customHeight="1" thickBot="1" x14ac:dyDescent="0.4">
      <c r="A109" s="41" t="s">
        <v>183</v>
      </c>
      <c r="B109" s="24">
        <f t="shared" ref="B109:J109" si="23">B104-SUM(B106:B108)</f>
        <v>52401000</v>
      </c>
      <c r="C109" s="24">
        <f t="shared" si="23"/>
        <v>52530000</v>
      </c>
      <c r="D109" s="24">
        <f t="shared" si="23"/>
        <v>46345000</v>
      </c>
      <c r="E109" s="24">
        <f t="shared" si="23"/>
        <v>46392000</v>
      </c>
      <c r="F109" s="24">
        <f t="shared" si="23"/>
        <v>46923000</v>
      </c>
      <c r="G109" s="24">
        <f t="shared" si="23"/>
        <v>45306000</v>
      </c>
      <c r="H109" s="24">
        <f t="shared" si="23"/>
        <v>52643000</v>
      </c>
      <c r="I109" s="24">
        <f t="shared" si="23"/>
        <v>57332000</v>
      </c>
      <c r="J109" s="24">
        <f t="shared" si="23"/>
        <v>54121000</v>
      </c>
      <c r="K109" s="24">
        <v>48310000</v>
      </c>
      <c r="L109" s="24">
        <v>49612000</v>
      </c>
      <c r="M109" s="24">
        <v>53723000</v>
      </c>
      <c r="N109" s="24">
        <v>51134000</v>
      </c>
      <c r="O109" s="24">
        <v>54521000</v>
      </c>
      <c r="P109" s="24">
        <v>55721000</v>
      </c>
      <c r="Q109" s="24">
        <v>49001000</v>
      </c>
      <c r="R109" s="24">
        <v>45492000</v>
      </c>
      <c r="S109" s="24">
        <v>45296000</v>
      </c>
      <c r="T109" s="47"/>
      <c r="U109" s="24">
        <v>197668000</v>
      </c>
      <c r="V109" s="24">
        <v>202204000</v>
      </c>
      <c r="W109" s="24">
        <v>205766000</v>
      </c>
      <c r="X109" s="24">
        <v>210377000</v>
      </c>
      <c r="Y109" s="24">
        <v>195510000</v>
      </c>
      <c r="Z109" s="47"/>
    </row>
    <row r="110" spans="1:26" ht="14.15" customHeight="1" thickTop="1" x14ac:dyDescent="0.35">
      <c r="A110" s="25"/>
      <c r="B110" s="25"/>
      <c r="C110" s="25"/>
      <c r="D110" s="25"/>
      <c r="E110" s="25"/>
      <c r="F110" s="25"/>
      <c r="G110" s="25"/>
      <c r="H110" s="25"/>
      <c r="I110" s="25"/>
      <c r="J110" s="25"/>
      <c r="K110" s="25"/>
      <c r="L110" s="25"/>
      <c r="M110" s="25"/>
      <c r="N110" s="25"/>
      <c r="O110" s="25"/>
      <c r="P110" s="25"/>
      <c r="Q110" s="25"/>
      <c r="R110" s="25"/>
      <c r="S110" s="25"/>
      <c r="T110" s="47"/>
      <c r="U110" s="25"/>
      <c r="V110" s="25"/>
      <c r="W110" s="25"/>
      <c r="X110" s="25"/>
      <c r="Y110" s="25"/>
      <c r="Z110" s="47"/>
    </row>
    <row r="111" spans="1:26" ht="14.15" customHeight="1" x14ac:dyDescent="0.35">
      <c r="A111" s="11" t="s">
        <v>184</v>
      </c>
      <c r="B111" s="36">
        <f t="shared" ref="B111:J111" si="24">B163</f>
        <v>13626000</v>
      </c>
      <c r="C111" s="36">
        <f t="shared" si="24"/>
        <v>17162000</v>
      </c>
      <c r="D111" s="36">
        <f t="shared" si="24"/>
        <v>17534000</v>
      </c>
      <c r="E111" s="36">
        <f t="shared" si="24"/>
        <v>17112000</v>
      </c>
      <c r="F111" s="36">
        <f t="shared" si="24"/>
        <v>15406000</v>
      </c>
      <c r="G111" s="36">
        <f t="shared" si="24"/>
        <v>29218000</v>
      </c>
      <c r="H111" s="36">
        <f t="shared" si="24"/>
        <v>28098000</v>
      </c>
      <c r="I111" s="36">
        <f t="shared" si="24"/>
        <v>23440000</v>
      </c>
      <c r="J111" s="36">
        <f t="shared" si="24"/>
        <v>21051000</v>
      </c>
      <c r="K111" s="36">
        <v>19859000</v>
      </c>
      <c r="L111" s="36">
        <v>28610000</v>
      </c>
      <c r="M111" s="36">
        <v>18897000</v>
      </c>
      <c r="N111" s="36">
        <v>19865000</v>
      </c>
      <c r="O111" s="36">
        <v>20754000</v>
      </c>
      <c r="P111" s="36">
        <v>22374000</v>
      </c>
      <c r="Q111" s="36">
        <v>26040000</v>
      </c>
      <c r="R111" s="36">
        <v>19405000</v>
      </c>
      <c r="S111" s="36">
        <v>17574000</v>
      </c>
      <c r="T111" s="47"/>
      <c r="U111" s="36">
        <v>65434000</v>
      </c>
      <c r="V111" s="36">
        <v>96162000</v>
      </c>
      <c r="W111" s="36">
        <v>88417000</v>
      </c>
      <c r="X111" s="36">
        <v>89033000</v>
      </c>
      <c r="Y111" s="36">
        <v>85393000</v>
      </c>
      <c r="Z111" s="47"/>
    </row>
    <row r="112" spans="1:26" ht="14.15" customHeight="1" x14ac:dyDescent="0.35">
      <c r="A112" s="20" t="s">
        <v>180</v>
      </c>
      <c r="R112" s="11"/>
      <c r="S112" s="11"/>
      <c r="T112" s="47"/>
      <c r="Z112" s="47"/>
    </row>
    <row r="113" spans="1:26" ht="14.15" customHeight="1" x14ac:dyDescent="0.35">
      <c r="A113" s="37" t="s">
        <v>49</v>
      </c>
      <c r="B113" s="13">
        <f t="shared" ref="B113:J113" si="25">B165</f>
        <v>1782000</v>
      </c>
      <c r="C113" s="13">
        <f t="shared" si="25"/>
        <v>2640000</v>
      </c>
      <c r="D113" s="13">
        <f t="shared" si="25"/>
        <v>2873000</v>
      </c>
      <c r="E113" s="13">
        <f t="shared" si="25"/>
        <v>3085000</v>
      </c>
      <c r="F113" s="13">
        <f t="shared" si="25"/>
        <v>2448000</v>
      </c>
      <c r="G113" s="13">
        <f t="shared" si="25"/>
        <v>4221000</v>
      </c>
      <c r="H113" s="13">
        <f t="shared" si="25"/>
        <v>3509000</v>
      </c>
      <c r="I113" s="13">
        <f t="shared" si="25"/>
        <v>3022000</v>
      </c>
      <c r="J113" s="13">
        <f t="shared" si="25"/>
        <v>2285000</v>
      </c>
      <c r="K113" s="13">
        <v>4171000</v>
      </c>
      <c r="L113" s="13">
        <v>2745000</v>
      </c>
      <c r="M113" s="13">
        <v>2722000</v>
      </c>
      <c r="N113" s="13">
        <v>2912000</v>
      </c>
      <c r="O113" s="13">
        <v>3529000</v>
      </c>
      <c r="P113" s="13">
        <v>3370000</v>
      </c>
      <c r="Q113" s="13">
        <v>3218000</v>
      </c>
      <c r="R113" s="13">
        <v>3078000</v>
      </c>
      <c r="S113" s="13">
        <v>3242000</v>
      </c>
      <c r="T113" s="47"/>
      <c r="U113" s="13">
        <v>10380000</v>
      </c>
      <c r="V113" s="13">
        <v>13200000</v>
      </c>
      <c r="W113" s="13">
        <v>11923000</v>
      </c>
      <c r="X113" s="13">
        <v>13029000</v>
      </c>
      <c r="Y113" s="13">
        <v>12908000</v>
      </c>
      <c r="Z113" s="47"/>
    </row>
    <row r="114" spans="1:26" ht="14.15" customHeight="1" x14ac:dyDescent="0.35">
      <c r="A114" s="37" t="s">
        <v>142</v>
      </c>
      <c r="B114" s="13">
        <f t="shared" ref="B114:J114" si="26">B166</f>
        <v>0</v>
      </c>
      <c r="C114" s="13">
        <f t="shared" si="26"/>
        <v>0</v>
      </c>
      <c r="D114" s="13">
        <f t="shared" si="26"/>
        <v>0</v>
      </c>
      <c r="E114" s="13">
        <f t="shared" si="26"/>
        <v>0</v>
      </c>
      <c r="F114" s="13">
        <f t="shared" si="26"/>
        <v>0</v>
      </c>
      <c r="G114" s="13">
        <f t="shared" si="26"/>
        <v>11004000</v>
      </c>
      <c r="H114" s="13">
        <f t="shared" si="26"/>
        <v>5648000</v>
      </c>
      <c r="I114" s="13">
        <f t="shared" si="26"/>
        <v>4266000</v>
      </c>
      <c r="J114" s="13">
        <f t="shared" si="26"/>
        <v>4333000</v>
      </c>
      <c r="K114" s="13">
        <v>3237000</v>
      </c>
      <c r="L114" s="13">
        <v>8365000</v>
      </c>
      <c r="M114" s="13">
        <v>160000</v>
      </c>
      <c r="N114" s="13">
        <v>336000</v>
      </c>
      <c r="O114" s="13">
        <v>114000</v>
      </c>
      <c r="P114" s="13">
        <v>118000</v>
      </c>
      <c r="Q114" s="13">
        <v>119000</v>
      </c>
      <c r="R114" s="13">
        <v>193000</v>
      </c>
      <c r="S114" s="13">
        <v>0</v>
      </c>
      <c r="T114" s="47"/>
      <c r="U114" s="13">
        <v>0</v>
      </c>
      <c r="V114" s="13">
        <v>20918000</v>
      </c>
      <c r="W114" s="13">
        <v>16095000</v>
      </c>
      <c r="X114" s="13">
        <v>687000</v>
      </c>
      <c r="Y114" s="13">
        <v>430000</v>
      </c>
      <c r="Z114" s="47"/>
    </row>
    <row r="115" spans="1:26" ht="15" customHeight="1" x14ac:dyDescent="0.35">
      <c r="A115" s="38" t="s">
        <v>146</v>
      </c>
      <c r="B115" s="15">
        <f t="shared" ref="B115:G115" si="27">ROUND(B167,-3)</f>
        <v>0</v>
      </c>
      <c r="C115" s="15">
        <f t="shared" si="27"/>
        <v>0</v>
      </c>
      <c r="D115" s="15">
        <f t="shared" si="27"/>
        <v>0</v>
      </c>
      <c r="E115" s="15">
        <f t="shared" si="27"/>
        <v>0</v>
      </c>
      <c r="F115" s="15">
        <f t="shared" si="27"/>
        <v>0</v>
      </c>
      <c r="G115" s="15">
        <f t="shared" si="27"/>
        <v>0</v>
      </c>
      <c r="H115" s="15">
        <f>ROUND(H167,-3)-56000</f>
        <v>1426000</v>
      </c>
      <c r="I115" s="15">
        <f>ROUND(I167,-3)+55000</f>
        <v>2212000</v>
      </c>
      <c r="J115" s="15">
        <f t="shared" ref="J115" si="28">ROUND(J167,-3)</f>
        <v>17000</v>
      </c>
      <c r="K115" s="15">
        <v>12000</v>
      </c>
      <c r="L115" s="15">
        <v>2143000</v>
      </c>
      <c r="M115" s="15">
        <v>355000</v>
      </c>
      <c r="N115" s="15">
        <v>5000</v>
      </c>
      <c r="O115" s="15">
        <v>-11000</v>
      </c>
      <c r="P115" s="15">
        <v>630000</v>
      </c>
      <c r="Q115" s="15">
        <v>296000</v>
      </c>
      <c r="R115" s="15">
        <v>1841000</v>
      </c>
      <c r="S115" s="15">
        <v>253000</v>
      </c>
      <c r="T115" s="47"/>
      <c r="U115" s="15">
        <v>0</v>
      </c>
      <c r="V115" s="15">
        <v>3638000</v>
      </c>
      <c r="W115" s="15">
        <v>2527000</v>
      </c>
      <c r="X115" s="15">
        <v>920000</v>
      </c>
      <c r="Y115" s="15">
        <v>3020000</v>
      </c>
      <c r="Z115" s="47"/>
    </row>
    <row r="116" spans="1:26" ht="14.15" customHeight="1" thickBot="1" x14ac:dyDescent="0.4">
      <c r="A116" s="41" t="s">
        <v>185</v>
      </c>
      <c r="B116" s="24">
        <f t="shared" ref="B116:J116" si="29">B111-SUM(B113:B115)</f>
        <v>11844000</v>
      </c>
      <c r="C116" s="24">
        <f t="shared" si="29"/>
        <v>14522000</v>
      </c>
      <c r="D116" s="24">
        <f t="shared" si="29"/>
        <v>14661000</v>
      </c>
      <c r="E116" s="24">
        <f t="shared" si="29"/>
        <v>14027000</v>
      </c>
      <c r="F116" s="24">
        <f t="shared" si="29"/>
        <v>12958000</v>
      </c>
      <c r="G116" s="24">
        <f t="shared" si="29"/>
        <v>13993000</v>
      </c>
      <c r="H116" s="24">
        <f t="shared" si="29"/>
        <v>17515000</v>
      </c>
      <c r="I116" s="24">
        <f t="shared" si="29"/>
        <v>13940000</v>
      </c>
      <c r="J116" s="24">
        <f t="shared" si="29"/>
        <v>14416000</v>
      </c>
      <c r="K116" s="24">
        <v>12439000</v>
      </c>
      <c r="L116" s="24">
        <v>15357000</v>
      </c>
      <c r="M116" s="24">
        <v>15660000</v>
      </c>
      <c r="N116" s="24">
        <v>16612000</v>
      </c>
      <c r="O116" s="24">
        <v>17122000</v>
      </c>
      <c r="P116" s="24">
        <v>18256000</v>
      </c>
      <c r="Q116" s="24">
        <v>22407000</v>
      </c>
      <c r="R116" s="24">
        <v>14293000</v>
      </c>
      <c r="S116" s="24">
        <v>14079000</v>
      </c>
      <c r="T116" s="47"/>
      <c r="U116" s="24">
        <v>55054000</v>
      </c>
      <c r="V116" s="24">
        <v>58406000</v>
      </c>
      <c r="W116" s="24">
        <v>57872000</v>
      </c>
      <c r="X116" s="24">
        <v>74397000</v>
      </c>
      <c r="Y116" s="24">
        <v>69035000</v>
      </c>
      <c r="Z116" s="47"/>
    </row>
    <row r="117" spans="1:26" ht="14.15" customHeight="1" thickTop="1" x14ac:dyDescent="0.35">
      <c r="A117" s="25"/>
      <c r="B117" s="25"/>
      <c r="C117" s="25"/>
      <c r="D117" s="25"/>
      <c r="E117" s="25"/>
      <c r="F117" s="25"/>
      <c r="G117" s="25"/>
      <c r="H117" s="25"/>
      <c r="I117" s="25"/>
      <c r="J117" s="25"/>
      <c r="K117" s="25"/>
      <c r="L117" s="25"/>
      <c r="M117" s="25"/>
      <c r="N117" s="25"/>
      <c r="O117" s="25"/>
      <c r="P117" s="25"/>
      <c r="Q117" s="25"/>
      <c r="R117" s="25"/>
      <c r="S117" s="25"/>
      <c r="T117" s="47"/>
      <c r="U117" s="25"/>
      <c r="V117" s="25"/>
      <c r="W117" s="25"/>
      <c r="X117" s="25"/>
      <c r="Y117" s="25"/>
      <c r="Z117" s="47"/>
    </row>
    <row r="118" spans="1:26" ht="14.15" customHeight="1" x14ac:dyDescent="0.35">
      <c r="A118" s="11" t="s">
        <v>186</v>
      </c>
      <c r="B118" s="36">
        <f t="shared" ref="B118:J118" si="30">B171</f>
        <v>30808000</v>
      </c>
      <c r="C118" s="36">
        <f t="shared" si="30"/>
        <v>33088000</v>
      </c>
      <c r="D118" s="36">
        <f t="shared" si="30"/>
        <v>30189000</v>
      </c>
      <c r="E118" s="36">
        <f t="shared" si="30"/>
        <v>38559000</v>
      </c>
      <c r="F118" s="36">
        <f t="shared" si="30"/>
        <v>33815000</v>
      </c>
      <c r="G118" s="36">
        <f t="shared" si="30"/>
        <v>38099000</v>
      </c>
      <c r="H118" s="36">
        <f t="shared" si="30"/>
        <v>37574000</v>
      </c>
      <c r="I118" s="36">
        <f t="shared" si="30"/>
        <v>33158000</v>
      </c>
      <c r="J118" s="36">
        <f t="shared" si="30"/>
        <v>32078000</v>
      </c>
      <c r="K118" s="36">
        <v>36393000</v>
      </c>
      <c r="L118" s="36">
        <v>44021000</v>
      </c>
      <c r="M118" s="36">
        <v>46644000</v>
      </c>
      <c r="N118" s="36">
        <v>58307000</v>
      </c>
      <c r="O118" s="36">
        <v>48434000</v>
      </c>
      <c r="P118" s="36">
        <v>43313000</v>
      </c>
      <c r="Q118" s="36">
        <v>47956000</v>
      </c>
      <c r="R118" s="36">
        <v>67585000</v>
      </c>
      <c r="S118" s="36">
        <v>43930000</v>
      </c>
      <c r="T118" s="47"/>
      <c r="U118" s="36">
        <v>132644000</v>
      </c>
      <c r="V118" s="36">
        <v>142646000</v>
      </c>
      <c r="W118" s="36">
        <v>159136000</v>
      </c>
      <c r="X118" s="36">
        <v>198010000</v>
      </c>
      <c r="Y118" s="36">
        <v>202784000</v>
      </c>
      <c r="Z118" s="47"/>
    </row>
    <row r="119" spans="1:26" ht="14.15" customHeight="1" x14ac:dyDescent="0.35">
      <c r="A119" s="20" t="s">
        <v>180</v>
      </c>
      <c r="R119" s="11"/>
      <c r="S119" s="11"/>
      <c r="T119" s="47"/>
      <c r="Z119" s="47"/>
    </row>
    <row r="120" spans="1:26" ht="14.15" customHeight="1" x14ac:dyDescent="0.35">
      <c r="A120" s="37" t="s">
        <v>49</v>
      </c>
      <c r="B120" s="13">
        <f t="shared" ref="B120:J120" si="31">B174</f>
        <v>5029000</v>
      </c>
      <c r="C120" s="13">
        <f t="shared" si="31"/>
        <v>2537000</v>
      </c>
      <c r="D120" s="13">
        <f t="shared" si="31"/>
        <v>4632000</v>
      </c>
      <c r="E120" s="13">
        <f t="shared" si="31"/>
        <v>7109000</v>
      </c>
      <c r="F120" s="13">
        <f t="shared" si="31"/>
        <v>5407000</v>
      </c>
      <c r="G120" s="13">
        <f t="shared" si="31"/>
        <v>7929000</v>
      </c>
      <c r="H120" s="13">
        <f t="shared" si="31"/>
        <v>7247000</v>
      </c>
      <c r="I120" s="13">
        <f t="shared" si="31"/>
        <v>6620000</v>
      </c>
      <c r="J120" s="13">
        <f t="shared" si="31"/>
        <v>6629000</v>
      </c>
      <c r="K120" s="13">
        <v>7338000</v>
      </c>
      <c r="L120" s="13">
        <v>8680000</v>
      </c>
      <c r="M120" s="13">
        <v>9256000</v>
      </c>
      <c r="N120" s="13">
        <v>12322000</v>
      </c>
      <c r="O120" s="13">
        <v>9004000</v>
      </c>
      <c r="P120" s="13">
        <v>6965000</v>
      </c>
      <c r="Q120" s="13">
        <v>8543000</v>
      </c>
      <c r="R120" s="13">
        <v>7999000</v>
      </c>
      <c r="S120" s="13">
        <v>6372000</v>
      </c>
      <c r="T120" s="47"/>
      <c r="U120" s="13">
        <v>19307000</v>
      </c>
      <c r="V120" s="13">
        <v>27203000</v>
      </c>
      <c r="W120" s="13">
        <v>31903000</v>
      </c>
      <c r="X120" s="13">
        <v>36834000</v>
      </c>
      <c r="Y120" s="13">
        <v>29879000</v>
      </c>
      <c r="Z120" s="47"/>
    </row>
    <row r="121" spans="1:26" ht="14.15" customHeight="1" x14ac:dyDescent="0.35">
      <c r="A121" s="37" t="s">
        <v>138</v>
      </c>
      <c r="B121" s="13">
        <v>510000</v>
      </c>
      <c r="C121" s="13">
        <v>559000</v>
      </c>
      <c r="D121" s="13">
        <v>606000</v>
      </c>
      <c r="E121" s="13">
        <v>607000</v>
      </c>
      <c r="F121" s="13">
        <v>614000</v>
      </c>
      <c r="G121" s="13">
        <v>656000</v>
      </c>
      <c r="H121" s="13">
        <v>930000</v>
      </c>
      <c r="I121" s="13">
        <v>970000</v>
      </c>
      <c r="J121" s="13">
        <v>977000</v>
      </c>
      <c r="K121" s="65">
        <v>979000</v>
      </c>
      <c r="L121" s="13">
        <v>1574000</v>
      </c>
      <c r="M121" s="13">
        <v>1755000</v>
      </c>
      <c r="N121" s="13">
        <v>735000</v>
      </c>
      <c r="O121" s="13">
        <v>689000</v>
      </c>
      <c r="P121" s="13">
        <v>692000</v>
      </c>
      <c r="Q121" s="13">
        <v>692000</v>
      </c>
      <c r="R121" s="13">
        <v>690000</v>
      </c>
      <c r="S121" s="13">
        <v>700000</v>
      </c>
      <c r="T121" s="47"/>
      <c r="U121" s="13">
        <v>2282000</v>
      </c>
      <c r="V121" s="13">
        <v>3170000</v>
      </c>
      <c r="W121" s="13">
        <v>5285000</v>
      </c>
      <c r="X121" s="13">
        <v>2808000</v>
      </c>
      <c r="Y121" s="13">
        <v>2774000</v>
      </c>
      <c r="Z121" s="47"/>
    </row>
    <row r="122" spans="1:26" ht="14.15" customHeight="1" x14ac:dyDescent="0.35">
      <c r="A122" s="37" t="s">
        <v>142</v>
      </c>
      <c r="B122" s="13">
        <f t="shared" ref="B122:J122" si="32">B175</f>
        <v>0</v>
      </c>
      <c r="C122" s="13">
        <f t="shared" si="32"/>
        <v>0</v>
      </c>
      <c r="D122" s="13">
        <f t="shared" si="32"/>
        <v>0</v>
      </c>
      <c r="E122" s="13">
        <f t="shared" si="32"/>
        <v>0</v>
      </c>
      <c r="F122" s="13">
        <f t="shared" si="32"/>
        <v>0</v>
      </c>
      <c r="G122" s="13">
        <f t="shared" si="32"/>
        <v>2857000</v>
      </c>
      <c r="H122" s="13">
        <f t="shared" si="32"/>
        <v>1445000</v>
      </c>
      <c r="I122" s="13">
        <f t="shared" si="32"/>
        <v>1090000</v>
      </c>
      <c r="J122" s="13">
        <f t="shared" si="32"/>
        <v>1630000</v>
      </c>
      <c r="K122" s="13">
        <v>863000</v>
      </c>
      <c r="L122" s="13">
        <v>299000</v>
      </c>
      <c r="M122" s="13">
        <v>18000</v>
      </c>
      <c r="N122" s="13">
        <v>17000</v>
      </c>
      <c r="O122" s="13">
        <v>243000</v>
      </c>
      <c r="P122" s="13">
        <v>9000</v>
      </c>
      <c r="Q122" s="13">
        <v>7000</v>
      </c>
      <c r="R122" s="13">
        <v>340000</v>
      </c>
      <c r="S122" s="13">
        <v>0</v>
      </c>
      <c r="T122" s="47"/>
      <c r="U122" s="13">
        <v>0</v>
      </c>
      <c r="V122" s="13">
        <v>5392000</v>
      </c>
      <c r="W122" s="13">
        <v>2810000</v>
      </c>
      <c r="X122" s="13">
        <v>276000</v>
      </c>
      <c r="Y122" s="13">
        <v>356000</v>
      </c>
      <c r="Z122" s="47"/>
    </row>
    <row r="123" spans="1:26" ht="15" customHeight="1" x14ac:dyDescent="0.35">
      <c r="A123" s="37" t="s">
        <v>146</v>
      </c>
      <c r="B123" s="13">
        <f t="shared" ref="B123:J123" si="33">ROUND(B176,-3)</f>
        <v>0</v>
      </c>
      <c r="C123" s="13">
        <f t="shared" si="33"/>
        <v>0</v>
      </c>
      <c r="D123" s="13">
        <f t="shared" si="33"/>
        <v>0</v>
      </c>
      <c r="E123" s="13">
        <f t="shared" si="33"/>
        <v>1576000</v>
      </c>
      <c r="F123" s="13">
        <f t="shared" si="33"/>
        <v>1856000</v>
      </c>
      <c r="G123" s="13">
        <f t="shared" si="33"/>
        <v>0</v>
      </c>
      <c r="H123" s="13">
        <f t="shared" si="33"/>
        <v>2066000</v>
      </c>
      <c r="I123" s="13">
        <f t="shared" si="33"/>
        <v>459000</v>
      </c>
      <c r="J123" s="13">
        <f t="shared" si="33"/>
        <v>39000</v>
      </c>
      <c r="K123" s="13">
        <v>-8000</v>
      </c>
      <c r="L123" s="13">
        <v>646000</v>
      </c>
      <c r="M123" s="13">
        <v>954000</v>
      </c>
      <c r="N123" s="13">
        <v>277000</v>
      </c>
      <c r="O123" s="13">
        <v>162000</v>
      </c>
      <c r="P123" s="13">
        <v>1081000</v>
      </c>
      <c r="Q123" s="13">
        <v>3967000</v>
      </c>
      <c r="R123" s="13">
        <v>29230000</v>
      </c>
      <c r="S123" s="13">
        <v>7650000</v>
      </c>
      <c r="T123" s="47"/>
      <c r="U123" s="13">
        <v>1576000</v>
      </c>
      <c r="V123" s="13">
        <v>4381000</v>
      </c>
      <c r="W123" s="13">
        <v>1631000</v>
      </c>
      <c r="X123" s="13">
        <v>5487000</v>
      </c>
      <c r="Y123" s="13">
        <v>41928000</v>
      </c>
      <c r="Z123" s="47"/>
    </row>
    <row r="124" spans="1:26" ht="14.15" customHeight="1" x14ac:dyDescent="0.35">
      <c r="A124" s="38" t="s">
        <v>144</v>
      </c>
      <c r="B124" s="15">
        <f t="shared" ref="B124:J124" si="34">ROUND(B177,-3)</f>
        <v>0</v>
      </c>
      <c r="C124" s="15">
        <f t="shared" si="34"/>
        <v>0</v>
      </c>
      <c r="D124" s="15">
        <f t="shared" si="34"/>
        <v>0</v>
      </c>
      <c r="E124" s="15">
        <f t="shared" si="34"/>
        <v>0</v>
      </c>
      <c r="F124" s="15">
        <f t="shared" si="34"/>
        <v>0</v>
      </c>
      <c r="G124" s="15">
        <f t="shared" si="34"/>
        <v>0</v>
      </c>
      <c r="H124" s="15">
        <f t="shared" si="34"/>
        <v>0</v>
      </c>
      <c r="I124" s="15">
        <f t="shared" si="34"/>
        <v>0</v>
      </c>
      <c r="J124" s="15">
        <f t="shared" si="34"/>
        <v>0</v>
      </c>
      <c r="K124" s="15">
        <v>0</v>
      </c>
      <c r="L124" s="15">
        <v>0</v>
      </c>
      <c r="M124" s="15">
        <v>2750000</v>
      </c>
      <c r="N124" s="15">
        <v>11861000</v>
      </c>
      <c r="O124" s="15">
        <v>8710000</v>
      </c>
      <c r="P124" s="15">
        <v>7083000</v>
      </c>
      <c r="Q124" s="15">
        <v>7252000</v>
      </c>
      <c r="R124" s="15">
        <v>2855000</v>
      </c>
      <c r="S124" s="15">
        <v>3680000</v>
      </c>
      <c r="T124" s="47"/>
      <c r="U124" s="15">
        <v>0</v>
      </c>
      <c r="V124" s="15">
        <v>0</v>
      </c>
      <c r="W124" s="15">
        <v>2750000</v>
      </c>
      <c r="X124" s="15">
        <v>34906000</v>
      </c>
      <c r="Y124" s="15">
        <v>20870000</v>
      </c>
      <c r="Z124" s="47"/>
    </row>
    <row r="125" spans="1:26" ht="14.15" customHeight="1" thickBot="1" x14ac:dyDescent="0.4">
      <c r="A125" s="41" t="s">
        <v>187</v>
      </c>
      <c r="B125" s="24">
        <f t="shared" ref="B125:J125" si="35">B118-SUM(B120:B124)</f>
        <v>25269000</v>
      </c>
      <c r="C125" s="24">
        <f t="shared" si="35"/>
        <v>29992000</v>
      </c>
      <c r="D125" s="24">
        <f t="shared" si="35"/>
        <v>24951000</v>
      </c>
      <c r="E125" s="24">
        <f t="shared" si="35"/>
        <v>29267000</v>
      </c>
      <c r="F125" s="24">
        <f t="shared" si="35"/>
        <v>25938000</v>
      </c>
      <c r="G125" s="24">
        <f t="shared" si="35"/>
        <v>26657000</v>
      </c>
      <c r="H125" s="24">
        <f t="shared" si="35"/>
        <v>25886000</v>
      </c>
      <c r="I125" s="24">
        <f t="shared" si="35"/>
        <v>24019000</v>
      </c>
      <c r="J125" s="24">
        <f t="shared" si="35"/>
        <v>22803000</v>
      </c>
      <c r="K125" s="24">
        <v>27221000</v>
      </c>
      <c r="L125" s="24">
        <v>32822000</v>
      </c>
      <c r="M125" s="24">
        <v>31911000</v>
      </c>
      <c r="N125" s="24">
        <v>33095000</v>
      </c>
      <c r="O125" s="24">
        <v>29626000</v>
      </c>
      <c r="P125" s="24">
        <v>27483000</v>
      </c>
      <c r="Q125" s="24">
        <v>27495000</v>
      </c>
      <c r="R125" s="24">
        <v>26471000</v>
      </c>
      <c r="S125" s="24">
        <v>25528000</v>
      </c>
      <c r="T125" s="47"/>
      <c r="U125" s="24">
        <v>109479000</v>
      </c>
      <c r="V125" s="24">
        <v>102500000</v>
      </c>
      <c r="W125" s="24">
        <v>114757000</v>
      </c>
      <c r="X125" s="24">
        <v>117699000</v>
      </c>
      <c r="Y125" s="24">
        <v>106977000</v>
      </c>
      <c r="Z125" s="47"/>
    </row>
    <row r="126" spans="1:26" ht="14.15" customHeight="1" thickTop="1" x14ac:dyDescent="0.35">
      <c r="A126" s="25"/>
      <c r="B126" s="25"/>
      <c r="C126" s="25"/>
      <c r="D126" s="25"/>
      <c r="E126" s="25"/>
      <c r="F126" s="25"/>
      <c r="G126" s="25"/>
      <c r="H126" s="25"/>
      <c r="I126" s="25"/>
      <c r="J126" s="25"/>
      <c r="K126" s="25"/>
      <c r="L126" s="25"/>
      <c r="M126" s="25"/>
      <c r="N126" s="25"/>
      <c r="O126" s="25"/>
      <c r="P126" s="25"/>
      <c r="Q126" s="25"/>
      <c r="R126" s="25"/>
      <c r="S126" s="25"/>
      <c r="T126" s="47"/>
      <c r="U126" s="25"/>
      <c r="V126" s="25"/>
      <c r="W126" s="25"/>
      <c r="X126" s="25"/>
      <c r="Y126" s="25"/>
      <c r="Z126" s="47"/>
    </row>
    <row r="127" spans="1:26" ht="14.15" customHeight="1" x14ac:dyDescent="0.35">
      <c r="A127" s="11" t="s">
        <v>31</v>
      </c>
      <c r="B127" s="13">
        <f>'Financial Statements'!B15</f>
        <v>0</v>
      </c>
      <c r="C127" s="13">
        <f>'Financial Statements'!C15</f>
        <v>0</v>
      </c>
      <c r="D127" s="13">
        <f>'Financial Statements'!D15</f>
        <v>0</v>
      </c>
      <c r="E127" s="13">
        <f>'Financial Statements'!E15</f>
        <v>0</v>
      </c>
      <c r="F127" s="13">
        <f>'Financial Statements'!F15</f>
        <v>0</v>
      </c>
      <c r="G127" s="13">
        <f>'Financial Statements'!G15</f>
        <v>41940000</v>
      </c>
      <c r="H127" s="13">
        <f>'Financial Statements'!H15</f>
        <v>9864000</v>
      </c>
      <c r="I127" s="13">
        <f>'Financial Statements'!I15</f>
        <v>-1543000</v>
      </c>
      <c r="J127" s="13">
        <f>'Financial Statements'!J15</f>
        <v>0</v>
      </c>
      <c r="K127" s="13">
        <v>0</v>
      </c>
      <c r="L127" s="13">
        <v>0</v>
      </c>
      <c r="M127" s="13">
        <v>0</v>
      </c>
      <c r="N127" s="13">
        <v>0</v>
      </c>
      <c r="O127" s="13">
        <v>0</v>
      </c>
      <c r="P127" s="13">
        <v>0</v>
      </c>
      <c r="Q127" s="13">
        <v>0</v>
      </c>
      <c r="R127" s="13">
        <v>0</v>
      </c>
      <c r="S127" s="13">
        <v>0</v>
      </c>
      <c r="T127" s="47"/>
      <c r="U127" s="13">
        <v>0</v>
      </c>
      <c r="V127" s="13">
        <v>50261000</v>
      </c>
      <c r="W127" s="13">
        <v>0</v>
      </c>
      <c r="X127" s="13">
        <v>0</v>
      </c>
      <c r="Y127" s="13">
        <v>0</v>
      </c>
      <c r="Z127" s="47"/>
    </row>
    <row r="128" spans="1:26" ht="14.15" customHeight="1" x14ac:dyDescent="0.35">
      <c r="A128" s="22" t="s">
        <v>188</v>
      </c>
      <c r="B128" s="15">
        <f t="shared" ref="B128:J128" si="36">-B127</f>
        <v>0</v>
      </c>
      <c r="C128" s="15">
        <f t="shared" si="36"/>
        <v>0</v>
      </c>
      <c r="D128" s="15">
        <f t="shared" si="36"/>
        <v>0</v>
      </c>
      <c r="E128" s="15">
        <f t="shared" si="36"/>
        <v>0</v>
      </c>
      <c r="F128" s="15">
        <f t="shared" si="36"/>
        <v>0</v>
      </c>
      <c r="G128" s="15">
        <f t="shared" si="36"/>
        <v>-41940000</v>
      </c>
      <c r="H128" s="15">
        <f t="shared" si="36"/>
        <v>-9864000</v>
      </c>
      <c r="I128" s="15">
        <f t="shared" si="36"/>
        <v>1543000</v>
      </c>
      <c r="J128" s="15">
        <f t="shared" si="36"/>
        <v>0</v>
      </c>
      <c r="K128" s="15">
        <v>0</v>
      </c>
      <c r="L128" s="15">
        <v>0</v>
      </c>
      <c r="M128" s="15">
        <v>0</v>
      </c>
      <c r="N128" s="15">
        <v>0</v>
      </c>
      <c r="O128" s="15">
        <v>0</v>
      </c>
      <c r="P128" s="15">
        <v>0</v>
      </c>
      <c r="Q128" s="15">
        <v>0</v>
      </c>
      <c r="R128" s="15">
        <v>0</v>
      </c>
      <c r="S128" s="15">
        <v>0</v>
      </c>
      <c r="T128" s="47"/>
      <c r="U128" s="15">
        <v>0</v>
      </c>
      <c r="V128" s="15">
        <v>-50261000</v>
      </c>
      <c r="W128" s="15">
        <v>0</v>
      </c>
      <c r="X128" s="15">
        <v>0</v>
      </c>
      <c r="Y128" s="15">
        <v>0</v>
      </c>
      <c r="Z128" s="47"/>
    </row>
    <row r="129" spans="1:26" ht="14.15" customHeight="1" thickBot="1" x14ac:dyDescent="0.4">
      <c r="A129" s="41" t="s">
        <v>189</v>
      </c>
      <c r="B129" s="24">
        <f t="shared" ref="B129:J129" si="37">SUM(B127:B128)</f>
        <v>0</v>
      </c>
      <c r="C129" s="24">
        <f t="shared" si="37"/>
        <v>0</v>
      </c>
      <c r="D129" s="24">
        <f t="shared" si="37"/>
        <v>0</v>
      </c>
      <c r="E129" s="24">
        <f t="shared" si="37"/>
        <v>0</v>
      </c>
      <c r="F129" s="24">
        <f t="shared" si="37"/>
        <v>0</v>
      </c>
      <c r="G129" s="24">
        <f t="shared" si="37"/>
        <v>0</v>
      </c>
      <c r="H129" s="24">
        <f t="shared" si="37"/>
        <v>0</v>
      </c>
      <c r="I129" s="24">
        <f t="shared" si="37"/>
        <v>0</v>
      </c>
      <c r="J129" s="24">
        <f t="shared" si="37"/>
        <v>0</v>
      </c>
      <c r="K129" s="24">
        <v>0</v>
      </c>
      <c r="L129" s="24">
        <v>0</v>
      </c>
      <c r="M129" s="24">
        <v>0</v>
      </c>
      <c r="N129" s="24">
        <v>0</v>
      </c>
      <c r="O129" s="24">
        <v>0</v>
      </c>
      <c r="P129" s="24">
        <v>0</v>
      </c>
      <c r="Q129" s="24">
        <v>0</v>
      </c>
      <c r="R129" s="24">
        <v>0</v>
      </c>
      <c r="S129" s="24">
        <v>0</v>
      </c>
      <c r="T129" s="47"/>
      <c r="U129" s="24">
        <v>0</v>
      </c>
      <c r="V129" s="24">
        <v>0</v>
      </c>
      <c r="W129" s="24">
        <v>0</v>
      </c>
      <c r="X129" s="24">
        <v>0</v>
      </c>
      <c r="Y129" s="24">
        <v>0</v>
      </c>
      <c r="Z129" s="47"/>
    </row>
    <row r="130" spans="1:26" ht="14.15" customHeight="1" thickTop="1" x14ac:dyDescent="0.35">
      <c r="A130" s="25"/>
      <c r="B130" s="25"/>
      <c r="C130" s="25"/>
      <c r="D130" s="25"/>
      <c r="E130" s="25"/>
      <c r="F130" s="25"/>
      <c r="G130" s="25"/>
      <c r="H130" s="25"/>
      <c r="I130" s="25"/>
      <c r="J130" s="25"/>
      <c r="K130" s="25"/>
      <c r="L130" s="25"/>
      <c r="M130" s="25"/>
      <c r="N130" s="25"/>
      <c r="O130" s="25"/>
      <c r="P130" s="25"/>
      <c r="Q130" s="25"/>
      <c r="R130" s="25"/>
      <c r="S130" s="25"/>
      <c r="T130" s="47"/>
      <c r="U130" s="25"/>
      <c r="V130" s="25"/>
      <c r="W130" s="25"/>
      <c r="X130" s="25"/>
      <c r="Y130" s="25"/>
      <c r="Z130" s="47"/>
    </row>
    <row r="131" spans="1:26" ht="14.15" customHeight="1" x14ac:dyDescent="0.35">
      <c r="A131" s="11" t="s">
        <v>33</v>
      </c>
      <c r="B131" s="13">
        <f>'Financial Statements'!B16</f>
        <v>0</v>
      </c>
      <c r="C131" s="13">
        <f>'Financial Statements'!C16</f>
        <v>-205000</v>
      </c>
      <c r="D131" s="13">
        <f>'Financial Statements'!D16</f>
        <v>-439000</v>
      </c>
      <c r="E131" s="13">
        <f>'Financial Statements'!E16</f>
        <v>-692000</v>
      </c>
      <c r="F131" s="13">
        <f>'Financial Statements'!F16</f>
        <v>-231000</v>
      </c>
      <c r="G131" s="13">
        <f>'Financial Statements'!G16</f>
        <v>-493000</v>
      </c>
      <c r="H131" s="13">
        <f>'Financial Statements'!H16</f>
        <v>-562000</v>
      </c>
      <c r="I131" s="13">
        <f>'Financial Statements'!I16</f>
        <v>-571000</v>
      </c>
      <c r="J131" s="13">
        <f>'Financial Statements'!J16</f>
        <v>-562000</v>
      </c>
      <c r="K131" s="13">
        <v>-561000</v>
      </c>
      <c r="L131" s="13">
        <v>-4451000</v>
      </c>
      <c r="M131" s="13">
        <v>-4987000</v>
      </c>
      <c r="N131" s="13">
        <v>-4298000</v>
      </c>
      <c r="O131" s="13">
        <v>-4224000</v>
      </c>
      <c r="P131" s="13">
        <v>-4226000</v>
      </c>
      <c r="Q131" s="13">
        <v>-4078000</v>
      </c>
      <c r="R131" s="13">
        <v>-3760000</v>
      </c>
      <c r="S131" s="13">
        <v>-3833000</v>
      </c>
      <c r="T131" s="47"/>
      <c r="U131" s="13">
        <v>-1336000</v>
      </c>
      <c r="V131" s="13">
        <v>-1857000</v>
      </c>
      <c r="W131" s="13">
        <v>-10561000</v>
      </c>
      <c r="X131" s="13">
        <v>-16826000</v>
      </c>
      <c r="Y131" s="13">
        <v>-15897000</v>
      </c>
      <c r="Z131" s="47"/>
    </row>
    <row r="132" spans="1:26" ht="14.15" customHeight="1" x14ac:dyDescent="0.35">
      <c r="A132" s="22" t="s">
        <v>190</v>
      </c>
      <c r="B132" s="15">
        <v>0</v>
      </c>
      <c r="C132" s="15">
        <v>0</v>
      </c>
      <c r="D132" s="15">
        <v>0</v>
      </c>
      <c r="E132" s="15">
        <v>0</v>
      </c>
      <c r="F132" s="15">
        <v>0</v>
      </c>
      <c r="G132" s="15">
        <v>0</v>
      </c>
      <c r="H132" s="15">
        <v>0</v>
      </c>
      <c r="I132" s="15">
        <v>0</v>
      </c>
      <c r="J132" s="15">
        <v>0</v>
      </c>
      <c r="K132" s="15">
        <v>0</v>
      </c>
      <c r="L132" s="15">
        <v>0</v>
      </c>
      <c r="M132" s="15">
        <v>0</v>
      </c>
      <c r="N132" s="15">
        <v>0</v>
      </c>
      <c r="O132" s="15">
        <v>0</v>
      </c>
      <c r="P132" s="15">
        <v>0</v>
      </c>
      <c r="Q132" s="15">
        <v>0</v>
      </c>
      <c r="R132" s="15">
        <v>0</v>
      </c>
      <c r="S132" s="15">
        <v>0</v>
      </c>
      <c r="T132" s="47"/>
      <c r="U132" s="15">
        <v>0</v>
      </c>
      <c r="V132" s="15">
        <v>0</v>
      </c>
      <c r="W132" s="15">
        <v>0</v>
      </c>
      <c r="X132" s="15">
        <v>0</v>
      </c>
      <c r="Y132" s="15">
        <v>0</v>
      </c>
      <c r="Z132" s="47"/>
    </row>
    <row r="133" spans="1:26" ht="14.15" customHeight="1" thickBot="1" x14ac:dyDescent="0.4">
      <c r="A133" s="41" t="s">
        <v>191</v>
      </c>
      <c r="B133" s="24">
        <f t="shared" ref="B133:J133" si="38">SUM(B131:B132)</f>
        <v>0</v>
      </c>
      <c r="C133" s="24">
        <f t="shared" si="38"/>
        <v>-205000</v>
      </c>
      <c r="D133" s="24">
        <f t="shared" si="38"/>
        <v>-439000</v>
      </c>
      <c r="E133" s="24">
        <f t="shared" si="38"/>
        <v>-692000</v>
      </c>
      <c r="F133" s="24">
        <f t="shared" si="38"/>
        <v>-231000</v>
      </c>
      <c r="G133" s="24">
        <f t="shared" si="38"/>
        <v>-493000</v>
      </c>
      <c r="H133" s="24">
        <f t="shared" si="38"/>
        <v>-562000</v>
      </c>
      <c r="I133" s="24">
        <f t="shared" si="38"/>
        <v>-571000</v>
      </c>
      <c r="J133" s="24">
        <f t="shared" si="38"/>
        <v>-562000</v>
      </c>
      <c r="K133" s="24">
        <v>-561000</v>
      </c>
      <c r="L133" s="24">
        <v>-4451000</v>
      </c>
      <c r="M133" s="24">
        <v>-4987000</v>
      </c>
      <c r="N133" s="24">
        <v>-4298000</v>
      </c>
      <c r="O133" s="24">
        <v>-4224000</v>
      </c>
      <c r="P133" s="24">
        <v>-4226000</v>
      </c>
      <c r="Q133" s="24">
        <v>-4078000</v>
      </c>
      <c r="R133" s="24">
        <v>-3760000</v>
      </c>
      <c r="S133" s="24">
        <v>-3833000</v>
      </c>
      <c r="T133" s="47"/>
      <c r="U133" s="24">
        <v>-1336000</v>
      </c>
      <c r="V133" s="24">
        <v>-1857000</v>
      </c>
      <c r="W133" s="24">
        <v>-10561000</v>
      </c>
      <c r="X133" s="24">
        <v>-16826000</v>
      </c>
      <c r="Y133" s="24">
        <v>-15897000</v>
      </c>
      <c r="Z133" s="47"/>
    </row>
    <row r="134" spans="1:26" ht="14.15" customHeight="1" thickTop="1" x14ac:dyDescent="0.35">
      <c r="A134" s="25"/>
      <c r="B134" s="25"/>
      <c r="C134" s="25"/>
      <c r="D134" s="25"/>
      <c r="E134" s="25"/>
      <c r="F134" s="25"/>
      <c r="G134" s="25"/>
      <c r="H134" s="25"/>
      <c r="I134" s="25"/>
      <c r="J134" s="25"/>
      <c r="K134" s="25"/>
      <c r="L134" s="25"/>
      <c r="M134" s="25"/>
      <c r="N134" s="25"/>
      <c r="O134" s="25"/>
      <c r="P134" s="25"/>
      <c r="Q134" s="25"/>
      <c r="R134" s="25"/>
      <c r="S134" s="25"/>
      <c r="T134" s="47"/>
      <c r="U134" s="25"/>
      <c r="V134" s="25"/>
      <c r="W134" s="25"/>
      <c r="X134" s="25"/>
      <c r="Y134" s="25"/>
      <c r="Z134" s="47"/>
    </row>
    <row r="135" spans="1:26" ht="14.15" customHeight="1" x14ac:dyDescent="0.35">
      <c r="A135" s="11" t="s">
        <v>34</v>
      </c>
      <c r="B135" s="13">
        <f>'Financial Statements'!B17</f>
        <v>758000</v>
      </c>
      <c r="C135" s="13">
        <f>'Financial Statements'!C17</f>
        <v>-2456000</v>
      </c>
      <c r="D135" s="13">
        <f>'Financial Statements'!D17</f>
        <v>-1107000</v>
      </c>
      <c r="E135" s="13">
        <f>'Financial Statements'!E17</f>
        <v>1554000</v>
      </c>
      <c r="F135" s="13">
        <f>'Financial Statements'!F17</f>
        <v>1276000</v>
      </c>
      <c r="G135" s="13">
        <f>'Financial Statements'!G17</f>
        <v>1219000</v>
      </c>
      <c r="H135" s="13">
        <f>'Financial Statements'!H17</f>
        <v>1119000</v>
      </c>
      <c r="I135" s="13">
        <f>'Financial Statements'!I17</f>
        <v>2050000</v>
      </c>
      <c r="J135" s="13">
        <f>'Financial Statements'!J17</f>
        <v>4206000</v>
      </c>
      <c r="K135" s="13">
        <v>-3545000</v>
      </c>
      <c r="L135" s="13">
        <v>3829000</v>
      </c>
      <c r="M135" s="13">
        <v>-89000</v>
      </c>
      <c r="N135" s="13">
        <v>14515000</v>
      </c>
      <c r="O135" s="13">
        <v>12624000</v>
      </c>
      <c r="P135" s="13">
        <v>3138000</v>
      </c>
      <c r="Q135" s="13">
        <v>-13179000</v>
      </c>
      <c r="R135" s="13">
        <v>-14661000</v>
      </c>
      <c r="S135" s="13">
        <v>-1862000</v>
      </c>
      <c r="T135" s="47"/>
      <c r="U135" s="13">
        <v>-1251000</v>
      </c>
      <c r="V135" s="13">
        <v>5664000</v>
      </c>
      <c r="W135" s="13">
        <v>4401000</v>
      </c>
      <c r="X135" s="13">
        <v>17098000</v>
      </c>
      <c r="Y135" s="13">
        <v>-26564000</v>
      </c>
      <c r="Z135" s="47"/>
    </row>
    <row r="136" spans="1:26" ht="14.15" customHeight="1" x14ac:dyDescent="0.35">
      <c r="A136" s="11" t="s">
        <v>192</v>
      </c>
      <c r="B136" s="13">
        <f t="shared" ref="B136:J136" si="39">B60</f>
        <v>0</v>
      </c>
      <c r="C136" s="13">
        <f t="shared" si="39"/>
        <v>0</v>
      </c>
      <c r="D136" s="13">
        <f t="shared" si="39"/>
        <v>0</v>
      </c>
      <c r="E136" s="13">
        <f t="shared" si="39"/>
        <v>0</v>
      </c>
      <c r="F136" s="13">
        <f t="shared" si="39"/>
        <v>0</v>
      </c>
      <c r="G136" s="13">
        <f t="shared" si="39"/>
        <v>0</v>
      </c>
      <c r="H136" s="13">
        <f t="shared" si="39"/>
        <v>0</v>
      </c>
      <c r="I136" s="13">
        <f t="shared" si="39"/>
        <v>0</v>
      </c>
      <c r="J136" s="13">
        <f t="shared" si="39"/>
        <v>-3755000</v>
      </c>
      <c r="K136" s="13">
        <v>3625000</v>
      </c>
      <c r="L136" s="13">
        <v>-1558000</v>
      </c>
      <c r="M136" s="13">
        <v>-472000</v>
      </c>
      <c r="N136" s="13">
        <v>-13260000</v>
      </c>
      <c r="O136" s="13">
        <v>-18029000</v>
      </c>
      <c r="P136" s="13">
        <v>-2840000</v>
      </c>
      <c r="Q136" s="13">
        <v>13220000</v>
      </c>
      <c r="R136" s="13">
        <v>15305000</v>
      </c>
      <c r="S136" s="13">
        <v>2963000</v>
      </c>
      <c r="T136" s="47"/>
      <c r="U136" s="13">
        <v>0</v>
      </c>
      <c r="V136" s="13">
        <v>0</v>
      </c>
      <c r="W136" s="13">
        <v>-2160000</v>
      </c>
      <c r="X136" s="13">
        <v>-20909000</v>
      </c>
      <c r="Y136" s="13">
        <v>28648000</v>
      </c>
      <c r="Z136" s="47"/>
    </row>
    <row r="137" spans="1:26" ht="15" customHeight="1" x14ac:dyDescent="0.35">
      <c r="A137" s="21" t="s">
        <v>146</v>
      </c>
      <c r="B137" s="15">
        <v>0</v>
      </c>
      <c r="C137" s="15">
        <v>0</v>
      </c>
      <c r="D137" s="15">
        <v>0</v>
      </c>
      <c r="E137" s="15">
        <v>0</v>
      </c>
      <c r="F137" s="15">
        <v>0</v>
      </c>
      <c r="G137" s="15">
        <v>0</v>
      </c>
      <c r="H137" s="15">
        <v>0</v>
      </c>
      <c r="I137" s="15">
        <v>0</v>
      </c>
      <c r="J137" s="15">
        <v>0</v>
      </c>
      <c r="K137" s="15">
        <v>0</v>
      </c>
      <c r="L137" s="15">
        <v>0</v>
      </c>
      <c r="M137" s="15">
        <v>0</v>
      </c>
      <c r="N137" s="15">
        <v>0</v>
      </c>
      <c r="O137" s="15">
        <v>5000000</v>
      </c>
      <c r="P137" s="15">
        <v>0</v>
      </c>
      <c r="Q137" s="15">
        <v>0</v>
      </c>
      <c r="R137" s="15">
        <v>0</v>
      </c>
      <c r="S137" s="15">
        <v>0</v>
      </c>
      <c r="T137" s="47"/>
      <c r="U137" s="15">
        <v>0</v>
      </c>
      <c r="V137" s="15">
        <v>0</v>
      </c>
      <c r="W137" s="15">
        <v>2750000</v>
      </c>
      <c r="X137" s="15">
        <v>5000000</v>
      </c>
      <c r="Y137" s="15">
        <v>0</v>
      </c>
      <c r="Z137" s="47"/>
    </row>
    <row r="138" spans="1:26" ht="14.15" customHeight="1" thickBot="1" x14ac:dyDescent="0.4">
      <c r="A138" s="41" t="s">
        <v>193</v>
      </c>
      <c r="B138" s="24">
        <f t="shared" ref="B138:J138" si="40">SUM(B135:B137)</f>
        <v>758000</v>
      </c>
      <c r="C138" s="24">
        <f t="shared" si="40"/>
        <v>-2456000</v>
      </c>
      <c r="D138" s="24">
        <f t="shared" si="40"/>
        <v>-1107000</v>
      </c>
      <c r="E138" s="24">
        <f t="shared" si="40"/>
        <v>1554000</v>
      </c>
      <c r="F138" s="24">
        <f t="shared" si="40"/>
        <v>1276000</v>
      </c>
      <c r="G138" s="24">
        <f t="shared" si="40"/>
        <v>1219000</v>
      </c>
      <c r="H138" s="24">
        <f t="shared" si="40"/>
        <v>1119000</v>
      </c>
      <c r="I138" s="24">
        <f t="shared" si="40"/>
        <v>2050000</v>
      </c>
      <c r="J138" s="24">
        <f t="shared" si="40"/>
        <v>451000</v>
      </c>
      <c r="K138" s="24">
        <v>80000</v>
      </c>
      <c r="L138" s="24">
        <v>2271000</v>
      </c>
      <c r="M138" s="24">
        <v>-561000</v>
      </c>
      <c r="N138" s="24">
        <v>1255000</v>
      </c>
      <c r="O138" s="24">
        <v>-405000</v>
      </c>
      <c r="P138" s="24">
        <v>298000</v>
      </c>
      <c r="Q138" s="24">
        <v>41000</v>
      </c>
      <c r="R138" s="24">
        <v>644000</v>
      </c>
      <c r="S138" s="24">
        <v>1101000</v>
      </c>
      <c r="T138" s="47"/>
      <c r="U138" s="24">
        <v>-1251000</v>
      </c>
      <c r="V138" s="24">
        <v>5664000</v>
      </c>
      <c r="W138" s="24">
        <v>2241000</v>
      </c>
      <c r="X138" s="24">
        <v>1189000</v>
      </c>
      <c r="Y138" s="24">
        <v>2084000</v>
      </c>
      <c r="Z138" s="47"/>
    </row>
    <row r="139" spans="1:26" ht="14.15" customHeight="1" thickTop="1" x14ac:dyDescent="0.35">
      <c r="A139" s="74"/>
      <c r="B139" s="25"/>
      <c r="C139" s="25"/>
      <c r="D139" s="25"/>
      <c r="E139" s="25"/>
      <c r="F139" s="25"/>
      <c r="G139" s="25"/>
      <c r="H139" s="25"/>
      <c r="I139" s="25"/>
      <c r="J139" s="25"/>
      <c r="K139" s="25"/>
      <c r="L139" s="25"/>
      <c r="M139" s="25"/>
      <c r="N139" s="25"/>
      <c r="O139" s="25"/>
      <c r="P139" s="25"/>
      <c r="Q139" s="25"/>
      <c r="R139" s="25"/>
      <c r="S139" s="25"/>
      <c r="T139" s="47"/>
      <c r="U139" s="25"/>
      <c r="V139" s="25"/>
      <c r="W139" s="25"/>
      <c r="X139" s="25"/>
      <c r="Y139" s="25"/>
      <c r="Z139" s="47"/>
    </row>
    <row r="140" spans="1:26" ht="14.15" customHeight="1" x14ac:dyDescent="0.35">
      <c r="A140" s="11" t="s">
        <v>36</v>
      </c>
      <c r="B140" s="13">
        <f>'Financial Statements'!B19</f>
        <v>6104000</v>
      </c>
      <c r="C140" s="13">
        <f>'Financial Statements'!C19</f>
        <v>3268000</v>
      </c>
      <c r="D140" s="13">
        <f>'Financial Statements'!D19</f>
        <v>4099000</v>
      </c>
      <c r="E140" s="13">
        <f>'Financial Statements'!E19</f>
        <v>1463000</v>
      </c>
      <c r="F140" s="13">
        <f>'Financial Statements'!F19</f>
        <v>8571000</v>
      </c>
      <c r="G140" s="13">
        <f>'Financial Statements'!G19</f>
        <v>1368000</v>
      </c>
      <c r="H140" s="13">
        <f>'Financial Statements'!H19</f>
        <v>-806000</v>
      </c>
      <c r="I140" s="13">
        <f>'Financial Statements'!I19</f>
        <v>3066000</v>
      </c>
      <c r="J140" s="13">
        <f>'Financial Statements'!J19</f>
        <v>4269000</v>
      </c>
      <c r="K140" s="13">
        <v>12935000</v>
      </c>
      <c r="L140" s="13">
        <v>-88000</v>
      </c>
      <c r="M140" s="13">
        <v>9500000</v>
      </c>
      <c r="N140" s="13">
        <v>1730000</v>
      </c>
      <c r="O140" s="13">
        <v>13691000</v>
      </c>
      <c r="P140" s="13">
        <v>18016000</v>
      </c>
      <c r="Q140" s="13">
        <v>-3602000</v>
      </c>
      <c r="R140" s="13">
        <v>-1806000</v>
      </c>
      <c r="S140" s="13">
        <v>-4992000</v>
      </c>
      <c r="T140" s="47"/>
      <c r="U140" s="13">
        <v>14934000</v>
      </c>
      <c r="V140" s="13">
        <v>12199000</v>
      </c>
      <c r="W140" s="13">
        <v>26616000</v>
      </c>
      <c r="X140" s="13">
        <v>29835000</v>
      </c>
      <c r="Y140" s="13">
        <v>7616000</v>
      </c>
      <c r="Z140" s="47"/>
    </row>
    <row r="141" spans="1:26" ht="14.15" customHeight="1" x14ac:dyDescent="0.35">
      <c r="A141" s="22" t="s">
        <v>194</v>
      </c>
      <c r="B141" s="15" t="e">
        <f>-B26-B28-#REF!-B30-B33-B37-B35</f>
        <v>#REF!</v>
      </c>
      <c r="C141" s="15" t="e">
        <f>-C26-C28-#REF!-C30-C33-C37-C35</f>
        <v>#REF!</v>
      </c>
      <c r="D141" s="15" t="e">
        <f>-D26-D28-#REF!-D30-D33-D37-D35</f>
        <v>#REF!</v>
      </c>
      <c r="E141" s="15" t="e">
        <f>-E26-E28-#REF!-E30-E33-E37-E35</f>
        <v>#REF!</v>
      </c>
      <c r="F141" s="15" t="e">
        <f>-F26-F28-#REF!-F30-F33-F37-F35</f>
        <v>#REF!</v>
      </c>
      <c r="G141" s="15" t="e">
        <f>-G26-G28-#REF!-G30-G33-G37-G35</f>
        <v>#REF!</v>
      </c>
      <c r="H141" s="15" t="e">
        <f>-H26-H28-#REF!-H30-H33-H37-H35</f>
        <v>#REF!</v>
      </c>
      <c r="I141" s="15" t="e">
        <f>-I26-I28-#REF!-I30-I33-I37-I35</f>
        <v>#REF!</v>
      </c>
      <c r="J141" s="15" t="e">
        <f>-J26-J28-#REF!-J30-J33-J37-J35</f>
        <v>#REF!</v>
      </c>
      <c r="K141" s="15">
        <v>489000</v>
      </c>
      <c r="L141" s="15">
        <v>9243000</v>
      </c>
      <c r="M141" s="15">
        <v>7670000</v>
      </c>
      <c r="N141" s="15">
        <v>9325000</v>
      </c>
      <c r="O141" s="15">
        <v>8014000</v>
      </c>
      <c r="P141" s="15">
        <v>7809000</v>
      </c>
      <c r="Q141" s="15">
        <v>8354000</v>
      </c>
      <c r="R141" s="15">
        <v>7561000</v>
      </c>
      <c r="S141" s="15">
        <v>24484960</v>
      </c>
      <c r="T141" s="47"/>
      <c r="U141" s="15">
        <v>19836000</v>
      </c>
      <c r="V141" s="15">
        <v>29811000</v>
      </c>
      <c r="W141" s="15">
        <v>23778000</v>
      </c>
      <c r="X141" s="15">
        <v>33502000</v>
      </c>
      <c r="Y141" s="15">
        <v>48208960</v>
      </c>
      <c r="Z141" s="47"/>
    </row>
    <row r="142" spans="1:26" ht="14.15" customHeight="1" thickBot="1" x14ac:dyDescent="0.4">
      <c r="A142" s="41" t="s">
        <v>195</v>
      </c>
      <c r="B142" s="24" t="e">
        <f t="shared" ref="B142:J142" si="41">SUM(B140:B141)</f>
        <v>#REF!</v>
      </c>
      <c r="C142" s="24" t="e">
        <f t="shared" si="41"/>
        <v>#REF!</v>
      </c>
      <c r="D142" s="24" t="e">
        <f t="shared" si="41"/>
        <v>#REF!</v>
      </c>
      <c r="E142" s="24" t="e">
        <f t="shared" si="41"/>
        <v>#REF!</v>
      </c>
      <c r="F142" s="24" t="e">
        <f t="shared" si="41"/>
        <v>#REF!</v>
      </c>
      <c r="G142" s="24" t="e">
        <f t="shared" si="41"/>
        <v>#REF!</v>
      </c>
      <c r="H142" s="24" t="e">
        <f t="shared" si="41"/>
        <v>#REF!</v>
      </c>
      <c r="I142" s="24" t="e">
        <f t="shared" si="41"/>
        <v>#REF!</v>
      </c>
      <c r="J142" s="24" t="e">
        <f t="shared" si="41"/>
        <v>#REF!</v>
      </c>
      <c r="K142" s="24">
        <v>13424000</v>
      </c>
      <c r="L142" s="24">
        <v>9155000</v>
      </c>
      <c r="M142" s="24">
        <v>17170000</v>
      </c>
      <c r="N142" s="24">
        <v>11055000</v>
      </c>
      <c r="O142" s="24">
        <v>21705000</v>
      </c>
      <c r="P142" s="24">
        <v>25825000</v>
      </c>
      <c r="Q142" s="24">
        <v>4752000</v>
      </c>
      <c r="R142" s="24">
        <v>5755000</v>
      </c>
      <c r="S142" s="24">
        <v>19492960</v>
      </c>
      <c r="T142" s="47"/>
      <c r="U142" s="24">
        <v>34770000</v>
      </c>
      <c r="V142" s="24">
        <v>42010000</v>
      </c>
      <c r="W142" s="24">
        <v>50394000</v>
      </c>
      <c r="X142" s="24">
        <v>63337000</v>
      </c>
      <c r="Y142" s="24">
        <v>55824960</v>
      </c>
      <c r="Z142" s="47"/>
    </row>
    <row r="143" spans="1:26" ht="14.15" customHeight="1" thickTop="1" x14ac:dyDescent="0.35">
      <c r="A143" s="25"/>
      <c r="B143" s="25"/>
      <c r="C143" s="25"/>
      <c r="D143" s="25"/>
      <c r="E143" s="25"/>
      <c r="F143" s="25"/>
      <c r="G143" s="25"/>
      <c r="H143" s="25"/>
      <c r="I143" s="25"/>
      <c r="J143" s="25"/>
      <c r="K143" s="25"/>
      <c r="L143" s="25"/>
      <c r="M143" s="25"/>
      <c r="N143" s="25"/>
      <c r="O143" s="25"/>
      <c r="P143" s="25"/>
      <c r="Q143" s="25"/>
      <c r="R143" s="25"/>
      <c r="S143" s="25"/>
      <c r="T143" s="47"/>
      <c r="U143" s="25"/>
      <c r="V143" s="25"/>
      <c r="W143" s="25"/>
      <c r="X143" s="25"/>
      <c r="Y143" s="25"/>
      <c r="Z143" s="47"/>
    </row>
    <row r="144" spans="1:26" ht="14.15" customHeight="1" x14ac:dyDescent="0.35">
      <c r="T144" s="47"/>
      <c r="Z144" s="47"/>
    </row>
    <row r="145" spans="1:26" ht="15.75" customHeight="1" x14ac:dyDescent="0.35">
      <c r="A145" s="33" t="s">
        <v>196</v>
      </c>
      <c r="B145" s="34"/>
      <c r="C145" s="34"/>
      <c r="D145" s="34"/>
      <c r="E145" s="34"/>
      <c r="F145" s="34"/>
      <c r="G145" s="34"/>
      <c r="H145" s="34"/>
      <c r="I145" s="34"/>
      <c r="J145" s="75"/>
      <c r="K145" s="34"/>
      <c r="L145" s="34"/>
      <c r="M145" s="34"/>
      <c r="N145" s="34"/>
      <c r="O145" s="34"/>
      <c r="P145" s="34"/>
      <c r="Q145" s="34"/>
      <c r="R145" s="34"/>
      <c r="S145" s="34"/>
      <c r="T145" s="47"/>
      <c r="U145" s="34"/>
      <c r="V145" s="34"/>
      <c r="W145" s="34"/>
      <c r="X145" s="34"/>
      <c r="Y145" s="34"/>
      <c r="Z145" s="47"/>
    </row>
    <row r="146" spans="1:26" ht="14.15" customHeight="1" x14ac:dyDescent="0.35">
      <c r="A146" s="20" t="s">
        <v>179</v>
      </c>
      <c r="B146" s="66">
        <v>69451000</v>
      </c>
      <c r="C146" s="66">
        <v>77019000</v>
      </c>
      <c r="D146" s="66">
        <v>79911000</v>
      </c>
      <c r="E146" s="66">
        <v>87925000</v>
      </c>
      <c r="F146" s="66">
        <v>78163000</v>
      </c>
      <c r="G146" s="66">
        <v>84416000</v>
      </c>
      <c r="H146" s="66">
        <v>94219000</v>
      </c>
      <c r="I146" s="66">
        <v>95832000</v>
      </c>
      <c r="J146" s="66">
        <v>88204000</v>
      </c>
      <c r="K146" s="66">
        <v>91254000</v>
      </c>
      <c r="L146" s="66">
        <v>104405000</v>
      </c>
      <c r="M146" s="66">
        <v>112434000</v>
      </c>
      <c r="N146" s="66">
        <v>100888000</v>
      </c>
      <c r="O146" s="66">
        <v>105994000</v>
      </c>
      <c r="P146" s="66">
        <v>102558000</v>
      </c>
      <c r="Q146" s="66">
        <v>97406000</v>
      </c>
      <c r="R146" s="66">
        <v>94788000</v>
      </c>
      <c r="S146" s="66">
        <v>93787000</v>
      </c>
      <c r="T146" s="47"/>
      <c r="U146" s="66">
        <v>314306000</v>
      </c>
      <c r="V146" s="66">
        <v>352630000</v>
      </c>
      <c r="W146" s="66">
        <v>396297000</v>
      </c>
      <c r="X146" s="66">
        <v>406846000</v>
      </c>
      <c r="Y146" s="66">
        <v>388539000</v>
      </c>
      <c r="Z146" s="47"/>
    </row>
    <row r="147" spans="1:26" ht="14.15" customHeight="1" x14ac:dyDescent="0.35">
      <c r="A147" s="20" t="s">
        <v>180</v>
      </c>
      <c r="R147" s="11"/>
      <c r="S147" s="11"/>
      <c r="T147" s="47"/>
      <c r="Z147" s="47"/>
    </row>
    <row r="148" spans="1:26" ht="14.15" customHeight="1" x14ac:dyDescent="0.35">
      <c r="A148" s="37" t="s">
        <v>47</v>
      </c>
      <c r="B148" s="65">
        <v>13759000</v>
      </c>
      <c r="C148" s="65">
        <v>15172000</v>
      </c>
      <c r="D148" s="65">
        <v>16856000</v>
      </c>
      <c r="E148" s="65">
        <v>17341000</v>
      </c>
      <c r="F148" s="65">
        <v>17866000</v>
      </c>
      <c r="G148" s="65">
        <v>18134000</v>
      </c>
      <c r="H148" s="65">
        <v>19872000</v>
      </c>
      <c r="I148" s="65">
        <v>18952000</v>
      </c>
      <c r="J148" s="65">
        <v>19874000</v>
      </c>
      <c r="K148" s="65">
        <v>20087000</v>
      </c>
      <c r="L148" s="65">
        <v>19653000</v>
      </c>
      <c r="M148" s="65">
        <v>21191000</v>
      </c>
      <c r="N148" s="65">
        <v>20742000</v>
      </c>
      <c r="O148" s="65">
        <v>20804000</v>
      </c>
      <c r="P148" s="65">
        <v>21028000</v>
      </c>
      <c r="Q148" s="65">
        <v>21010000</v>
      </c>
      <c r="R148" s="65">
        <v>20898000</v>
      </c>
      <c r="S148" s="65">
        <v>20732000</v>
      </c>
      <c r="T148" s="47"/>
      <c r="U148" s="65">
        <v>63128000</v>
      </c>
      <c r="V148" s="65">
        <v>74824000</v>
      </c>
      <c r="W148" s="65">
        <v>80805000</v>
      </c>
      <c r="X148" s="65">
        <v>83584000</v>
      </c>
      <c r="Y148" s="65">
        <v>83668000</v>
      </c>
      <c r="Z148" s="47"/>
    </row>
    <row r="149" spans="1:26" ht="14.15" customHeight="1" x14ac:dyDescent="0.35">
      <c r="A149" s="37" t="s">
        <v>49</v>
      </c>
      <c r="B149" s="65">
        <v>86000</v>
      </c>
      <c r="C149" s="65">
        <v>168000</v>
      </c>
      <c r="D149" s="65">
        <v>153000</v>
      </c>
      <c r="E149" s="65">
        <v>160000</v>
      </c>
      <c r="F149" s="65">
        <v>184000</v>
      </c>
      <c r="G149" s="65">
        <v>306000</v>
      </c>
      <c r="H149" s="65">
        <v>180000</v>
      </c>
      <c r="I149" s="65">
        <v>145000</v>
      </c>
      <c r="J149" s="65">
        <v>224000</v>
      </c>
      <c r="K149" s="65">
        <v>300000</v>
      </c>
      <c r="L149" s="65">
        <v>443000</v>
      </c>
      <c r="M149" s="65">
        <v>505000</v>
      </c>
      <c r="N149" s="65">
        <v>396000</v>
      </c>
      <c r="O149" s="65">
        <v>532000</v>
      </c>
      <c r="P149" s="65">
        <v>528000</v>
      </c>
      <c r="Q149" s="65">
        <v>558000</v>
      </c>
      <c r="R149" s="65">
        <v>183000</v>
      </c>
      <c r="S149" s="65">
        <v>270000</v>
      </c>
      <c r="T149" s="47"/>
      <c r="U149" s="65">
        <v>567000</v>
      </c>
      <c r="V149" s="65">
        <v>815000</v>
      </c>
      <c r="W149" s="65">
        <v>1472000</v>
      </c>
      <c r="X149" s="65">
        <v>2014000</v>
      </c>
      <c r="Y149" s="65">
        <v>1539000</v>
      </c>
      <c r="Z149" s="47"/>
    </row>
    <row r="150" spans="1:26" ht="14.15" customHeight="1" x14ac:dyDescent="0.35">
      <c r="A150" s="37" t="s">
        <v>142</v>
      </c>
      <c r="B150" s="65">
        <v>0</v>
      </c>
      <c r="C150" s="65">
        <v>0</v>
      </c>
      <c r="D150" s="65">
        <v>0</v>
      </c>
      <c r="E150" s="65">
        <v>0</v>
      </c>
      <c r="F150" s="65">
        <v>0</v>
      </c>
      <c r="G150" s="65">
        <v>2731000</v>
      </c>
      <c r="H150" s="65">
        <v>886000</v>
      </c>
      <c r="I150" s="65">
        <v>668000</v>
      </c>
      <c r="J150" s="65">
        <v>695000</v>
      </c>
      <c r="K150" s="65">
        <v>489000</v>
      </c>
      <c r="L150" s="65">
        <v>330000</v>
      </c>
      <c r="M150" s="65">
        <v>88000</v>
      </c>
      <c r="N150" s="65">
        <v>144000</v>
      </c>
      <c r="O150" s="65">
        <v>55000</v>
      </c>
      <c r="P150" s="65">
        <v>60000</v>
      </c>
      <c r="Q150" s="65">
        <v>62000</v>
      </c>
      <c r="R150" s="65">
        <v>61000</v>
      </c>
      <c r="S150" s="65">
        <v>0</v>
      </c>
      <c r="T150" s="47"/>
      <c r="U150" s="65">
        <v>0</v>
      </c>
      <c r="V150" s="65">
        <v>4285000</v>
      </c>
      <c r="W150" s="65">
        <v>1602000</v>
      </c>
      <c r="X150" s="65">
        <v>321000</v>
      </c>
      <c r="Y150" s="65">
        <v>183000</v>
      </c>
      <c r="Z150" s="47"/>
    </row>
    <row r="151" spans="1:26" ht="15" customHeight="1" x14ac:dyDescent="0.35">
      <c r="A151" s="38" t="s">
        <v>161</v>
      </c>
      <c r="B151" s="67">
        <v>0</v>
      </c>
      <c r="C151" s="67">
        <v>0</v>
      </c>
      <c r="D151" s="67">
        <v>0</v>
      </c>
      <c r="E151" s="67">
        <v>0</v>
      </c>
      <c r="F151" s="67">
        <v>0</v>
      </c>
      <c r="G151" s="67">
        <v>0</v>
      </c>
      <c r="H151" s="67">
        <v>241000</v>
      </c>
      <c r="I151" s="67">
        <v>28588.199999999899</v>
      </c>
      <c r="J151" s="67">
        <v>0</v>
      </c>
      <c r="K151" s="67">
        <v>0</v>
      </c>
      <c r="L151" s="67">
        <v>763000</v>
      </c>
      <c r="M151" s="67">
        <v>366000</v>
      </c>
      <c r="N151" s="67">
        <v>-4000</v>
      </c>
      <c r="O151" s="67">
        <v>0</v>
      </c>
      <c r="P151" s="67">
        <v>580000</v>
      </c>
      <c r="Q151" s="67">
        <v>214000</v>
      </c>
      <c r="R151" s="67">
        <v>2323000</v>
      </c>
      <c r="S151" s="67">
        <v>2000</v>
      </c>
      <c r="T151" s="47"/>
      <c r="U151" s="67">
        <v>0</v>
      </c>
      <c r="V151" s="67">
        <v>269588.2</v>
      </c>
      <c r="W151" s="67">
        <v>1129000</v>
      </c>
      <c r="X151" s="67">
        <v>790000</v>
      </c>
      <c r="Y151" s="67">
        <v>3119000</v>
      </c>
      <c r="Z151" s="47"/>
    </row>
    <row r="152" spans="1:26" ht="15" customHeight="1" thickBot="1" x14ac:dyDescent="0.4">
      <c r="A152" s="68" t="s">
        <v>197</v>
      </c>
      <c r="B152" s="69">
        <v>55606000</v>
      </c>
      <c r="C152" s="69">
        <v>61679000</v>
      </c>
      <c r="D152" s="69">
        <v>62902000</v>
      </c>
      <c r="E152" s="69">
        <v>70424000</v>
      </c>
      <c r="F152" s="69">
        <v>60113000</v>
      </c>
      <c r="G152" s="69">
        <v>63245000</v>
      </c>
      <c r="H152" s="69">
        <v>73040000</v>
      </c>
      <c r="I152" s="69">
        <v>76038411.799999997</v>
      </c>
      <c r="J152" s="69">
        <v>67411000</v>
      </c>
      <c r="K152" s="69">
        <v>70378000</v>
      </c>
      <c r="L152" s="69">
        <v>83216000</v>
      </c>
      <c r="M152" s="69">
        <v>90284000</v>
      </c>
      <c r="N152" s="69">
        <v>79610000</v>
      </c>
      <c r="O152" s="69">
        <v>84603000</v>
      </c>
      <c r="P152" s="69">
        <v>80362000</v>
      </c>
      <c r="Q152" s="69">
        <v>75562000</v>
      </c>
      <c r="R152" s="69">
        <v>71323000</v>
      </c>
      <c r="S152" s="69">
        <v>72783000</v>
      </c>
      <c r="T152" s="46"/>
      <c r="U152" s="69">
        <v>250611000</v>
      </c>
      <c r="V152" s="69">
        <v>272436411.80000001</v>
      </c>
      <c r="W152" s="69">
        <v>311289000</v>
      </c>
      <c r="X152" s="69">
        <v>320137000</v>
      </c>
      <c r="Y152" s="69">
        <v>300030000</v>
      </c>
      <c r="Z152" s="46"/>
    </row>
    <row r="153" spans="1:26" ht="15" customHeight="1" thickTop="1" thickBot="1" x14ac:dyDescent="0.4">
      <c r="A153" s="41" t="s">
        <v>198</v>
      </c>
      <c r="B153" s="70">
        <f t="shared" ref="B153:J153" si="42">B152/B5</f>
        <v>0.27924190988891789</v>
      </c>
      <c r="C153" s="70">
        <f t="shared" si="42"/>
        <v>0.2981505471982675</v>
      </c>
      <c r="D153" s="70">
        <f t="shared" si="42"/>
        <v>0.30819810285355909</v>
      </c>
      <c r="E153" s="70">
        <f t="shared" si="42"/>
        <v>0.32345241266546026</v>
      </c>
      <c r="F153" s="70">
        <f t="shared" si="42"/>
        <v>0.27923169825343741</v>
      </c>
      <c r="G153" s="70">
        <f t="shared" si="42"/>
        <v>0.30283949434974144</v>
      </c>
      <c r="H153" s="70">
        <f t="shared" si="42"/>
        <v>0.31314309233090959</v>
      </c>
      <c r="I153" s="70">
        <f t="shared" si="42"/>
        <v>0.3500541471970684</v>
      </c>
      <c r="J153" s="70">
        <f t="shared" si="42"/>
        <v>0.31454167930382848</v>
      </c>
      <c r="K153" s="70">
        <v>0.31982295174344361</v>
      </c>
      <c r="L153" s="70">
        <v>0.33208294092294921</v>
      </c>
      <c r="M153" s="70">
        <v>0.36069450991985808</v>
      </c>
      <c r="N153" s="70">
        <v>0.32812628802242189</v>
      </c>
      <c r="O153" s="70">
        <v>0.31687703659313082</v>
      </c>
      <c r="P153" s="70">
        <v>0.30897290979415132</v>
      </c>
      <c r="Q153" s="70">
        <v>0.3431189577742359</v>
      </c>
      <c r="R153" s="70">
        <v>0.35810111964653313</v>
      </c>
      <c r="S153" s="70">
        <v>0.32814549979486118</v>
      </c>
      <c r="T153" s="47"/>
      <c r="U153" s="70">
        <v>0.30273390785020038</v>
      </c>
      <c r="V153" s="70">
        <v>0.31150292858229084</v>
      </c>
      <c r="W153" s="70">
        <v>0.33283614644880299</v>
      </c>
      <c r="X153" s="70">
        <v>0.32339520670757899</v>
      </c>
      <c r="Y153" s="70">
        <v>0.33289100241210889</v>
      </c>
      <c r="Z153" s="47"/>
    </row>
    <row r="154" spans="1:26" ht="15" customHeight="1" thickTop="1" x14ac:dyDescent="0.35">
      <c r="A154" s="74"/>
      <c r="B154" s="25"/>
      <c r="C154" s="25"/>
      <c r="D154" s="25"/>
      <c r="E154" s="25"/>
      <c r="F154" s="25"/>
      <c r="G154" s="25"/>
      <c r="H154" s="25"/>
      <c r="I154" s="25"/>
      <c r="J154" s="25"/>
      <c r="K154" s="25"/>
      <c r="L154" s="25"/>
      <c r="M154" s="25"/>
      <c r="N154" s="25"/>
      <c r="O154" s="25"/>
      <c r="P154" s="25"/>
      <c r="Q154" s="25"/>
      <c r="R154" s="25"/>
      <c r="S154" s="25"/>
      <c r="T154" s="47"/>
      <c r="U154" s="25"/>
      <c r="V154" s="25"/>
      <c r="W154" s="25"/>
      <c r="X154" s="25"/>
      <c r="Y154" s="25"/>
      <c r="Z154" s="47"/>
    </row>
    <row r="155" spans="1:26" ht="14.15" customHeight="1" x14ac:dyDescent="0.35">
      <c r="A155" s="11" t="s">
        <v>182</v>
      </c>
      <c r="B155" s="66">
        <v>53329000</v>
      </c>
      <c r="C155" s="66">
        <v>54229000</v>
      </c>
      <c r="D155" s="66">
        <v>47777000</v>
      </c>
      <c r="E155" s="66">
        <v>47819000</v>
      </c>
      <c r="F155" s="66">
        <v>47527000</v>
      </c>
      <c r="G155" s="66">
        <v>48392000</v>
      </c>
      <c r="H155" s="66">
        <v>56165000</v>
      </c>
      <c r="I155" s="66">
        <v>62665000</v>
      </c>
      <c r="J155" s="66">
        <v>56236000</v>
      </c>
      <c r="K155" s="66">
        <v>51881000</v>
      </c>
      <c r="L155" s="66">
        <v>55403000</v>
      </c>
      <c r="M155" s="66">
        <v>59184000</v>
      </c>
      <c r="N155" s="66">
        <v>53359000</v>
      </c>
      <c r="O155" s="66">
        <v>57077000</v>
      </c>
      <c r="P155" s="66">
        <v>59358000</v>
      </c>
      <c r="Q155" s="66">
        <v>51183000</v>
      </c>
      <c r="R155" s="66">
        <v>48346000</v>
      </c>
      <c r="S155" s="66">
        <v>48008000</v>
      </c>
      <c r="T155" s="47"/>
      <c r="U155" s="66">
        <v>203154000</v>
      </c>
      <c r="V155" s="66">
        <v>214749000</v>
      </c>
      <c r="W155" s="66">
        <v>222704000</v>
      </c>
      <c r="X155" s="66">
        <v>220977000</v>
      </c>
      <c r="Y155" s="66">
        <v>206895000</v>
      </c>
      <c r="Z155" s="47"/>
    </row>
    <row r="156" spans="1:26" ht="14.15" customHeight="1" x14ac:dyDescent="0.35">
      <c r="A156" s="20" t="s">
        <v>180</v>
      </c>
      <c r="R156" s="11"/>
      <c r="S156" s="11"/>
      <c r="T156" s="47"/>
      <c r="Z156" s="47"/>
    </row>
    <row r="157" spans="1:26" ht="14.15" customHeight="1" x14ac:dyDescent="0.35">
      <c r="A157" s="37" t="s">
        <v>49</v>
      </c>
      <c r="B157" s="65">
        <v>928000</v>
      </c>
      <c r="C157" s="65">
        <v>1699000</v>
      </c>
      <c r="D157" s="65">
        <v>1432000</v>
      </c>
      <c r="E157" s="65">
        <v>1427000</v>
      </c>
      <c r="F157" s="65">
        <v>604000</v>
      </c>
      <c r="G157" s="65">
        <v>2487000</v>
      </c>
      <c r="H157" s="65">
        <v>2067000</v>
      </c>
      <c r="I157" s="65">
        <v>2201000</v>
      </c>
      <c r="J157" s="65">
        <v>2011000</v>
      </c>
      <c r="K157" s="65">
        <v>3167000</v>
      </c>
      <c r="L157" s="65">
        <v>3226000</v>
      </c>
      <c r="M157" s="65">
        <v>2627000</v>
      </c>
      <c r="N157" s="65">
        <v>2255000</v>
      </c>
      <c r="O157" s="65">
        <v>2559000</v>
      </c>
      <c r="P157" s="65">
        <v>2098000</v>
      </c>
      <c r="Q157" s="65">
        <v>2287000</v>
      </c>
      <c r="R157" s="65">
        <v>2112000</v>
      </c>
      <c r="S157" s="65">
        <v>2652000</v>
      </c>
      <c r="T157" s="47"/>
      <c r="U157" s="65">
        <v>5486000</v>
      </c>
      <c r="V157" s="65">
        <v>7359000</v>
      </c>
      <c r="W157" s="65">
        <v>11031000</v>
      </c>
      <c r="X157" s="65">
        <v>9199000</v>
      </c>
      <c r="Y157" s="65">
        <v>9149000</v>
      </c>
      <c r="Z157" s="47"/>
    </row>
    <row r="158" spans="1:26" ht="14.15" customHeight="1" x14ac:dyDescent="0.35">
      <c r="A158" s="37" t="s">
        <v>142</v>
      </c>
      <c r="B158" s="65">
        <v>0</v>
      </c>
      <c r="C158" s="65">
        <v>0</v>
      </c>
      <c r="D158" s="65">
        <v>0</v>
      </c>
      <c r="E158" s="65">
        <v>0</v>
      </c>
      <c r="F158" s="65">
        <v>0</v>
      </c>
      <c r="G158" s="65">
        <v>599000</v>
      </c>
      <c r="H158" s="65">
        <v>218000</v>
      </c>
      <c r="I158" s="65">
        <v>164000</v>
      </c>
      <c r="J158" s="65">
        <v>171000</v>
      </c>
      <c r="K158" s="65">
        <v>126000</v>
      </c>
      <c r="L158" s="65">
        <v>1287000</v>
      </c>
      <c r="M158" s="65">
        <v>25000</v>
      </c>
      <c r="N158" s="65">
        <v>68000</v>
      </c>
      <c r="O158" s="65">
        <v>26000</v>
      </c>
      <c r="P158" s="65">
        <v>29000</v>
      </c>
      <c r="Q158" s="65">
        <v>28000</v>
      </c>
      <c r="R158" s="65">
        <v>55000</v>
      </c>
      <c r="S158" s="65">
        <v>1000</v>
      </c>
      <c r="T158" s="47"/>
      <c r="U158" s="65">
        <v>0</v>
      </c>
      <c r="V158" s="65">
        <v>981000</v>
      </c>
      <c r="W158" s="65">
        <v>1609000</v>
      </c>
      <c r="X158" s="65">
        <v>151000</v>
      </c>
      <c r="Y158" s="65">
        <v>113000</v>
      </c>
      <c r="Z158" s="47"/>
    </row>
    <row r="159" spans="1:26" ht="15" customHeight="1" x14ac:dyDescent="0.35">
      <c r="A159" s="38" t="s">
        <v>161</v>
      </c>
      <c r="B159" s="67">
        <v>0</v>
      </c>
      <c r="C159" s="67">
        <v>0</v>
      </c>
      <c r="D159" s="67">
        <v>0</v>
      </c>
      <c r="E159" s="67">
        <v>0</v>
      </c>
      <c r="F159" s="67">
        <v>0</v>
      </c>
      <c r="G159" s="67">
        <v>0</v>
      </c>
      <c r="H159" s="67">
        <v>1237000</v>
      </c>
      <c r="I159" s="67">
        <v>2967597.79</v>
      </c>
      <c r="J159" s="67">
        <v>-67466.48</v>
      </c>
      <c r="K159" s="67">
        <v>278432.75</v>
      </c>
      <c r="L159" s="67">
        <v>1278000</v>
      </c>
      <c r="M159" s="67">
        <v>2809000</v>
      </c>
      <c r="N159" s="67">
        <v>-98000</v>
      </c>
      <c r="O159" s="67">
        <v>-29000</v>
      </c>
      <c r="P159" s="67">
        <v>1510000</v>
      </c>
      <c r="Q159" s="67">
        <v>-133000</v>
      </c>
      <c r="R159" s="67">
        <v>687000</v>
      </c>
      <c r="S159" s="67">
        <v>59000</v>
      </c>
      <c r="T159" s="47"/>
      <c r="U159" s="67">
        <v>0</v>
      </c>
      <c r="V159" s="67">
        <v>4204597.79</v>
      </c>
      <c r="W159" s="67">
        <v>4297966.2699999996</v>
      </c>
      <c r="X159" s="67">
        <v>1250000</v>
      </c>
      <c r="Y159" s="67">
        <v>2123000</v>
      </c>
      <c r="Z159" s="47"/>
    </row>
    <row r="160" spans="1:26" ht="15" customHeight="1" thickBot="1" x14ac:dyDescent="0.4">
      <c r="A160" s="68" t="s">
        <v>199</v>
      </c>
      <c r="B160" s="69">
        <v>52401000</v>
      </c>
      <c r="C160" s="69">
        <v>52530000</v>
      </c>
      <c r="D160" s="69">
        <v>46345000</v>
      </c>
      <c r="E160" s="69">
        <v>46392000</v>
      </c>
      <c r="F160" s="69">
        <v>46923000</v>
      </c>
      <c r="G160" s="69">
        <v>45306000</v>
      </c>
      <c r="H160" s="69">
        <v>52643000</v>
      </c>
      <c r="I160" s="69">
        <v>57332402.210000001</v>
      </c>
      <c r="J160" s="69">
        <v>54121466.479999997</v>
      </c>
      <c r="K160" s="69">
        <v>48309567.25</v>
      </c>
      <c r="L160" s="69">
        <v>49612000</v>
      </c>
      <c r="M160" s="69">
        <v>53723000</v>
      </c>
      <c r="N160" s="69">
        <v>51134000</v>
      </c>
      <c r="O160" s="69">
        <v>54521000</v>
      </c>
      <c r="P160" s="69">
        <v>55721000</v>
      </c>
      <c r="Q160" s="69">
        <v>49001000</v>
      </c>
      <c r="R160" s="69">
        <v>45492000</v>
      </c>
      <c r="S160" s="69">
        <v>45296000</v>
      </c>
      <c r="T160" s="46"/>
      <c r="U160" s="69">
        <v>197668000</v>
      </c>
      <c r="V160" s="69">
        <v>202204402.21000001</v>
      </c>
      <c r="W160" s="69">
        <v>205766033.72999999</v>
      </c>
      <c r="X160" s="69">
        <v>210377000</v>
      </c>
      <c r="Y160" s="69">
        <v>195510000</v>
      </c>
      <c r="Z160" s="46"/>
    </row>
    <row r="161" spans="1:26" ht="15" customHeight="1" thickTop="1" thickBot="1" x14ac:dyDescent="0.4">
      <c r="A161" s="41" t="s">
        <v>200</v>
      </c>
      <c r="B161" s="70">
        <f t="shared" ref="B161:J161" si="43">B160/B5</f>
        <v>0.26314705823273005</v>
      </c>
      <c r="C161" s="70">
        <f t="shared" si="43"/>
        <v>0.25392513244905063</v>
      </c>
      <c r="D161" s="70">
        <f t="shared" si="43"/>
        <v>0.22707451395421763</v>
      </c>
      <c r="E161" s="70">
        <f t="shared" si="43"/>
        <v>0.21307514949983006</v>
      </c>
      <c r="F161" s="70">
        <f t="shared" si="43"/>
        <v>0.21796265328874023</v>
      </c>
      <c r="G161" s="70">
        <f t="shared" si="43"/>
        <v>0.21694119900402223</v>
      </c>
      <c r="H161" s="70">
        <f t="shared" si="43"/>
        <v>0.22569539717382356</v>
      </c>
      <c r="I161" s="70">
        <f t="shared" si="43"/>
        <v>0.26393824762106444</v>
      </c>
      <c r="J161" s="70">
        <f t="shared" si="43"/>
        <v>0.25253233082145438</v>
      </c>
      <c r="K161" s="70">
        <v>0.21953605381430838</v>
      </c>
      <c r="L161" s="70">
        <v>0.19798234552332913</v>
      </c>
      <c r="M161" s="70">
        <v>0.21462929374445677</v>
      </c>
      <c r="N161" s="70">
        <v>0.21075756326766137</v>
      </c>
      <c r="O161" s="70">
        <v>0.20420615004307277</v>
      </c>
      <c r="P161" s="70">
        <v>0.21423408460018301</v>
      </c>
      <c r="Q161" s="70">
        <v>0.22250829848197948</v>
      </c>
      <c r="R161" s="70">
        <v>0.22840789275493298</v>
      </c>
      <c r="S161" s="70">
        <v>0.20421909729893012</v>
      </c>
      <c r="T161" s="47"/>
      <c r="U161" s="70">
        <v>0.23877964693063519</v>
      </c>
      <c r="V161" s="70">
        <v>0.23119987172231007</v>
      </c>
      <c r="W161" s="70">
        <v>0.220008974736491</v>
      </c>
      <c r="X161" s="70">
        <v>0.2125181200596</v>
      </c>
      <c r="Y161" s="70">
        <v>0.21692337393457792</v>
      </c>
      <c r="Z161" s="47"/>
    </row>
    <row r="162" spans="1:26" ht="15" customHeight="1" thickTop="1" x14ac:dyDescent="0.35">
      <c r="A162" s="25"/>
      <c r="B162" s="25"/>
      <c r="C162" s="25"/>
      <c r="D162" s="25"/>
      <c r="E162" s="25"/>
      <c r="F162" s="25"/>
      <c r="G162" s="25"/>
      <c r="H162" s="25"/>
      <c r="I162" s="25"/>
      <c r="J162" s="25"/>
      <c r="K162" s="25"/>
      <c r="L162" s="25"/>
      <c r="M162" s="25"/>
      <c r="N162" s="25"/>
      <c r="O162" s="25"/>
      <c r="P162" s="25"/>
      <c r="Q162" s="25"/>
      <c r="R162" s="25"/>
      <c r="S162" s="25"/>
      <c r="T162" s="47"/>
      <c r="U162" s="25"/>
      <c r="V162" s="25"/>
      <c r="W162" s="25"/>
      <c r="X162" s="25"/>
      <c r="Y162" s="25"/>
      <c r="Z162" s="47"/>
    </row>
    <row r="163" spans="1:26" ht="14.15" customHeight="1" x14ac:dyDescent="0.35">
      <c r="A163" s="11" t="s">
        <v>184</v>
      </c>
      <c r="B163" s="66">
        <v>13626000</v>
      </c>
      <c r="C163" s="66">
        <v>17162000</v>
      </c>
      <c r="D163" s="66">
        <v>17534000</v>
      </c>
      <c r="E163" s="66">
        <v>17112000</v>
      </c>
      <c r="F163" s="66">
        <v>15406000</v>
      </c>
      <c r="G163" s="66">
        <v>29218000</v>
      </c>
      <c r="H163" s="66">
        <v>28098000</v>
      </c>
      <c r="I163" s="66">
        <v>23440000</v>
      </c>
      <c r="J163" s="66">
        <v>21051000</v>
      </c>
      <c r="K163" s="66">
        <v>19859000</v>
      </c>
      <c r="L163" s="66">
        <v>28610000</v>
      </c>
      <c r="M163" s="66">
        <v>18897000</v>
      </c>
      <c r="N163" s="66">
        <v>19865000</v>
      </c>
      <c r="O163" s="66">
        <v>20754000</v>
      </c>
      <c r="P163" s="66">
        <v>22374000</v>
      </c>
      <c r="Q163" s="66">
        <v>26040000</v>
      </c>
      <c r="R163" s="66">
        <v>19405000</v>
      </c>
      <c r="S163" s="66">
        <v>17574000</v>
      </c>
      <c r="T163" s="47"/>
      <c r="U163" s="66">
        <v>65434000</v>
      </c>
      <c r="V163" s="66">
        <v>96162000</v>
      </c>
      <c r="W163" s="66">
        <v>88417000</v>
      </c>
      <c r="X163" s="66">
        <v>89033000</v>
      </c>
      <c r="Y163" s="66">
        <v>85393000</v>
      </c>
      <c r="Z163" s="47"/>
    </row>
    <row r="164" spans="1:26" ht="14.15" customHeight="1" x14ac:dyDescent="0.35">
      <c r="A164" s="20" t="s">
        <v>180</v>
      </c>
      <c r="R164" s="11"/>
      <c r="S164" s="11"/>
      <c r="T164" s="47"/>
      <c r="Z164" s="47"/>
    </row>
    <row r="165" spans="1:26" ht="14.15" customHeight="1" x14ac:dyDescent="0.35">
      <c r="A165" s="37" t="s">
        <v>49</v>
      </c>
      <c r="B165" s="65">
        <v>1782000</v>
      </c>
      <c r="C165" s="65">
        <v>2640000</v>
      </c>
      <c r="D165" s="65">
        <v>2873000</v>
      </c>
      <c r="E165" s="65">
        <v>3085000</v>
      </c>
      <c r="F165" s="65">
        <v>2448000</v>
      </c>
      <c r="G165" s="65">
        <v>4221000</v>
      </c>
      <c r="H165" s="65">
        <v>3509000</v>
      </c>
      <c r="I165" s="65">
        <v>3022000</v>
      </c>
      <c r="J165" s="65">
        <v>2285000</v>
      </c>
      <c r="K165" s="65">
        <v>4171000</v>
      </c>
      <c r="L165" s="65">
        <v>2745000</v>
      </c>
      <c r="M165" s="65">
        <v>2722000</v>
      </c>
      <c r="N165" s="65">
        <v>2912000</v>
      </c>
      <c r="O165" s="65">
        <v>3529000</v>
      </c>
      <c r="P165" s="65">
        <v>3370000</v>
      </c>
      <c r="Q165" s="65">
        <v>3218000</v>
      </c>
      <c r="R165" s="65">
        <v>3078000</v>
      </c>
      <c r="S165" s="65">
        <v>3242000</v>
      </c>
      <c r="T165" s="47"/>
      <c r="U165" s="65">
        <v>10380000</v>
      </c>
      <c r="V165" s="65">
        <v>13200000</v>
      </c>
      <c r="W165" s="65">
        <v>11923000</v>
      </c>
      <c r="X165" s="65">
        <v>13029000</v>
      </c>
      <c r="Y165" s="65">
        <v>12908000</v>
      </c>
      <c r="Z165" s="47"/>
    </row>
    <row r="166" spans="1:26" ht="14.15" customHeight="1" x14ac:dyDescent="0.35">
      <c r="A166" s="37" t="s">
        <v>142</v>
      </c>
      <c r="B166" s="65">
        <v>0</v>
      </c>
      <c r="C166" s="65">
        <v>0</v>
      </c>
      <c r="D166" s="65">
        <v>0</v>
      </c>
      <c r="E166" s="65">
        <v>0</v>
      </c>
      <c r="F166" s="65">
        <v>0</v>
      </c>
      <c r="G166" s="65">
        <v>11004000</v>
      </c>
      <c r="H166" s="65">
        <v>5648000</v>
      </c>
      <c r="I166" s="65">
        <v>4266000</v>
      </c>
      <c r="J166" s="65">
        <v>4333000</v>
      </c>
      <c r="K166" s="65">
        <v>3237000</v>
      </c>
      <c r="L166" s="65">
        <v>8365000</v>
      </c>
      <c r="M166" s="65">
        <v>160000</v>
      </c>
      <c r="N166" s="65">
        <v>336000</v>
      </c>
      <c r="O166" s="65">
        <v>114000</v>
      </c>
      <c r="P166" s="65">
        <v>118000</v>
      </c>
      <c r="Q166" s="65">
        <v>119000</v>
      </c>
      <c r="R166" s="65">
        <v>193000</v>
      </c>
      <c r="S166" s="65">
        <v>0</v>
      </c>
      <c r="T166" s="47"/>
      <c r="U166" s="65">
        <v>0</v>
      </c>
      <c r="V166" s="65">
        <v>20918000</v>
      </c>
      <c r="W166" s="65">
        <v>16095000</v>
      </c>
      <c r="X166" s="65">
        <v>687000</v>
      </c>
      <c r="Y166" s="65">
        <v>430000</v>
      </c>
      <c r="Z166" s="47"/>
    </row>
    <row r="167" spans="1:26" ht="15" customHeight="1" x14ac:dyDescent="0.35">
      <c r="A167" s="38" t="s">
        <v>161</v>
      </c>
      <c r="B167" s="67">
        <v>0</v>
      </c>
      <c r="C167" s="67">
        <v>0</v>
      </c>
      <c r="D167" s="67">
        <v>0</v>
      </c>
      <c r="E167" s="67">
        <v>0</v>
      </c>
      <c r="F167" s="67">
        <v>0</v>
      </c>
      <c r="G167" s="67">
        <v>0</v>
      </c>
      <c r="H167" s="67">
        <v>1482000</v>
      </c>
      <c r="I167" s="67">
        <v>2157056.34</v>
      </c>
      <c r="J167" s="67">
        <v>17419.080000000002</v>
      </c>
      <c r="K167" s="67">
        <v>11830.53</v>
      </c>
      <c r="L167" s="67">
        <v>2143000</v>
      </c>
      <c r="M167" s="67">
        <v>355000</v>
      </c>
      <c r="N167" s="67">
        <v>5000</v>
      </c>
      <c r="O167" s="67">
        <v>-11000</v>
      </c>
      <c r="P167" s="67">
        <v>630000</v>
      </c>
      <c r="Q167" s="67">
        <v>296000</v>
      </c>
      <c r="R167" s="67">
        <v>1841000</v>
      </c>
      <c r="S167" s="67">
        <v>253000</v>
      </c>
      <c r="T167" s="47"/>
      <c r="U167" s="67">
        <v>0</v>
      </c>
      <c r="V167" s="67">
        <v>3639056.34</v>
      </c>
      <c r="W167" s="67">
        <v>2527249.61</v>
      </c>
      <c r="X167" s="67">
        <v>920000</v>
      </c>
      <c r="Y167" s="67">
        <v>3020000</v>
      </c>
      <c r="Z167" s="47"/>
    </row>
    <row r="168" spans="1:26" ht="14.15" customHeight="1" thickBot="1" x14ac:dyDescent="0.4">
      <c r="A168" s="68" t="s">
        <v>201</v>
      </c>
      <c r="B168" s="69">
        <v>11844000</v>
      </c>
      <c r="C168" s="69">
        <v>14522000</v>
      </c>
      <c r="D168" s="69">
        <v>14661000</v>
      </c>
      <c r="E168" s="69">
        <v>14027000</v>
      </c>
      <c r="F168" s="69">
        <v>12958000</v>
      </c>
      <c r="G168" s="69">
        <v>13993000</v>
      </c>
      <c r="H168" s="69">
        <v>17459000</v>
      </c>
      <c r="I168" s="69">
        <v>13994943.66</v>
      </c>
      <c r="J168" s="69">
        <v>14415580.92</v>
      </c>
      <c r="K168" s="69">
        <v>12439169.470000001</v>
      </c>
      <c r="L168" s="69">
        <v>15357000</v>
      </c>
      <c r="M168" s="69">
        <v>15660000</v>
      </c>
      <c r="N168" s="69">
        <v>16612000</v>
      </c>
      <c r="O168" s="69">
        <v>17122000</v>
      </c>
      <c r="P168" s="69">
        <v>18256000</v>
      </c>
      <c r="Q168" s="69">
        <v>22407000</v>
      </c>
      <c r="R168" s="69">
        <v>14293000</v>
      </c>
      <c r="S168" s="69">
        <v>14079000</v>
      </c>
      <c r="T168" s="46"/>
      <c r="U168" s="69">
        <v>55054000</v>
      </c>
      <c r="V168" s="69">
        <v>58404943.659999996</v>
      </c>
      <c r="W168" s="69">
        <v>57871750.390000001</v>
      </c>
      <c r="X168" s="69">
        <v>74397000</v>
      </c>
      <c r="Y168" s="69">
        <v>69035000</v>
      </c>
      <c r="Z168" s="46"/>
    </row>
    <row r="169" spans="1:26" ht="14.15" customHeight="1" thickTop="1" thickBot="1" x14ac:dyDescent="0.4">
      <c r="A169" s="41" t="s">
        <v>202</v>
      </c>
      <c r="B169" s="70">
        <f t="shared" ref="B169:J169" si="44">B168/B5</f>
        <v>5.9478135106361608E-2</v>
      </c>
      <c r="C169" s="70">
        <f t="shared" si="44"/>
        <v>7.0197996828957041E-2</v>
      </c>
      <c r="D169" s="70">
        <f t="shared" si="44"/>
        <v>7.1833842897460018E-2</v>
      </c>
      <c r="E169" s="70">
        <f t="shared" si="44"/>
        <v>6.4425011252675385E-2</v>
      </c>
      <c r="F169" s="70">
        <f t="shared" si="44"/>
        <v>6.0191378669639542E-2</v>
      </c>
      <c r="G169" s="70">
        <f t="shared" si="44"/>
        <v>6.700344761539935E-2</v>
      </c>
      <c r="H169" s="70">
        <f t="shared" si="44"/>
        <v>7.4851660035670189E-2</v>
      </c>
      <c r="I169" s="70">
        <f t="shared" si="44"/>
        <v>6.4427806315285496E-2</v>
      </c>
      <c r="J169" s="70">
        <f t="shared" si="44"/>
        <v>6.7263518279168516E-2</v>
      </c>
      <c r="K169" s="70">
        <v>5.6528061285235832E-2</v>
      </c>
      <c r="L169" s="70">
        <v>6.1283860360432263E-2</v>
      </c>
      <c r="M169" s="70">
        <v>6.2563422371017877E-2</v>
      </c>
      <c r="N169" s="70">
        <v>6.8469211112027042E-2</v>
      </c>
      <c r="O169" s="70">
        <v>6.4129742686992022E-2</v>
      </c>
      <c r="P169" s="70">
        <v>7.0190008227794573E-2</v>
      </c>
      <c r="Q169" s="70">
        <v>0.1017477897203264</v>
      </c>
      <c r="R169" s="70">
        <v>7.1762815685093143E-2</v>
      </c>
      <c r="S169" s="70">
        <v>6.347581841380337E-2</v>
      </c>
      <c r="T169" s="47"/>
      <c r="U169" s="70">
        <v>6.6504313708436319E-2</v>
      </c>
      <c r="V169" s="70">
        <v>6.6780027212844456E-2</v>
      </c>
      <c r="W169" s="70">
        <v>6.1877581244613802E-2</v>
      </c>
      <c r="X169" s="70">
        <v>7.51541783468445E-2</v>
      </c>
      <c r="Y169" s="70">
        <v>7.6596108227577037E-2</v>
      </c>
      <c r="Z169" s="47"/>
    </row>
    <row r="170" spans="1:26" ht="14.15" customHeight="1" thickTop="1" x14ac:dyDescent="0.35">
      <c r="A170" s="25"/>
      <c r="B170" s="25"/>
      <c r="C170" s="25"/>
      <c r="D170" s="25"/>
      <c r="E170" s="25"/>
      <c r="F170" s="25"/>
      <c r="G170" s="25"/>
      <c r="H170" s="25"/>
      <c r="I170" s="25"/>
      <c r="J170" s="25"/>
      <c r="K170" s="25"/>
      <c r="L170" s="25"/>
      <c r="M170" s="25"/>
      <c r="N170" s="25"/>
      <c r="O170" s="25"/>
      <c r="P170" s="25"/>
      <c r="Q170" s="25"/>
      <c r="R170" s="25"/>
      <c r="S170" s="25"/>
      <c r="T170" s="47"/>
      <c r="U170" s="25"/>
      <c r="V170" s="25"/>
      <c r="W170" s="25"/>
      <c r="X170" s="25"/>
      <c r="Y170" s="25"/>
      <c r="Z170" s="47"/>
    </row>
    <row r="171" spans="1:26" ht="14.15" customHeight="1" x14ac:dyDescent="0.35">
      <c r="A171" s="11" t="s">
        <v>186</v>
      </c>
      <c r="B171" s="66">
        <v>30808000</v>
      </c>
      <c r="C171" s="66">
        <v>33088000</v>
      </c>
      <c r="D171" s="66">
        <v>30189000</v>
      </c>
      <c r="E171" s="66">
        <v>38559000</v>
      </c>
      <c r="F171" s="66">
        <v>33815000</v>
      </c>
      <c r="G171" s="66">
        <v>38099000</v>
      </c>
      <c r="H171" s="66">
        <v>37574000</v>
      </c>
      <c r="I171" s="66">
        <v>33158000</v>
      </c>
      <c r="J171" s="66">
        <v>32078000</v>
      </c>
      <c r="K171" s="66">
        <v>36393000</v>
      </c>
      <c r="L171" s="66">
        <v>44021000</v>
      </c>
      <c r="M171" s="66">
        <v>46644000</v>
      </c>
      <c r="N171" s="66">
        <v>58307000</v>
      </c>
      <c r="O171" s="66">
        <v>48434000</v>
      </c>
      <c r="P171" s="66">
        <v>43313000</v>
      </c>
      <c r="Q171" s="66">
        <v>47956000</v>
      </c>
      <c r="R171" s="66">
        <v>67585000</v>
      </c>
      <c r="S171" s="66">
        <v>43930000</v>
      </c>
      <c r="T171" s="47"/>
      <c r="U171" s="66">
        <v>132644000</v>
      </c>
      <c r="V171" s="66">
        <v>142646000</v>
      </c>
      <c r="W171" s="66">
        <v>159136000</v>
      </c>
      <c r="X171" s="66">
        <v>198010000</v>
      </c>
      <c r="Y171" s="66">
        <v>202784000</v>
      </c>
      <c r="Z171" s="47"/>
    </row>
    <row r="172" spans="1:26" ht="14.15" customHeight="1" x14ac:dyDescent="0.35">
      <c r="A172" s="20" t="s">
        <v>180</v>
      </c>
      <c r="R172" s="11"/>
      <c r="S172" s="11"/>
      <c r="T172" s="47"/>
      <c r="Z172" s="47"/>
    </row>
    <row r="173" spans="1:26" ht="14.15" customHeight="1" x14ac:dyDescent="0.35">
      <c r="A173" s="37" t="s">
        <v>47</v>
      </c>
      <c r="B173" s="65">
        <v>1305000</v>
      </c>
      <c r="C173" s="65">
        <v>1338000</v>
      </c>
      <c r="D173" s="65">
        <v>1404000</v>
      </c>
      <c r="E173" s="65">
        <v>1295000</v>
      </c>
      <c r="F173" s="65">
        <v>1031000</v>
      </c>
      <c r="G173" s="65">
        <v>1070000</v>
      </c>
      <c r="H173" s="65">
        <v>1400000</v>
      </c>
      <c r="I173" s="65">
        <v>1404000</v>
      </c>
      <c r="J173" s="65">
        <v>1389000</v>
      </c>
      <c r="K173" s="65">
        <v>1346000</v>
      </c>
      <c r="L173" s="65">
        <v>1991000</v>
      </c>
      <c r="M173" s="65">
        <v>2096000</v>
      </c>
      <c r="N173" s="65">
        <v>1929000</v>
      </c>
      <c r="O173" s="65">
        <v>1807000</v>
      </c>
      <c r="P173" s="65">
        <v>1849000</v>
      </c>
      <c r="Q173" s="65">
        <v>1725000</v>
      </c>
      <c r="R173" s="65">
        <v>1806000</v>
      </c>
      <c r="S173" s="65">
        <v>1684000</v>
      </c>
      <c r="T173" s="47"/>
      <c r="U173" s="65">
        <v>5342000</v>
      </c>
      <c r="V173" s="65">
        <v>4905000</v>
      </c>
      <c r="W173" s="65">
        <v>6822000</v>
      </c>
      <c r="X173" s="65">
        <v>7310000</v>
      </c>
      <c r="Y173" s="65">
        <v>7064000</v>
      </c>
      <c r="Z173" s="47"/>
    </row>
    <row r="174" spans="1:26" ht="14.15" customHeight="1" x14ac:dyDescent="0.35">
      <c r="A174" s="37" t="s">
        <v>49</v>
      </c>
      <c r="B174" s="65">
        <v>5029000</v>
      </c>
      <c r="C174" s="65">
        <v>2537000</v>
      </c>
      <c r="D174" s="65">
        <v>4632000</v>
      </c>
      <c r="E174" s="65">
        <v>7109000</v>
      </c>
      <c r="F174" s="65">
        <v>5407000</v>
      </c>
      <c r="G174" s="65">
        <v>7929000</v>
      </c>
      <c r="H174" s="65">
        <v>7247000</v>
      </c>
      <c r="I174" s="65">
        <v>6620000</v>
      </c>
      <c r="J174" s="65">
        <v>6629000</v>
      </c>
      <c r="K174" s="65">
        <v>7338000</v>
      </c>
      <c r="L174" s="65">
        <v>8680000</v>
      </c>
      <c r="M174" s="65">
        <v>9256000</v>
      </c>
      <c r="N174" s="65">
        <v>12322000</v>
      </c>
      <c r="O174" s="65">
        <v>9004000</v>
      </c>
      <c r="P174" s="65">
        <v>6965000</v>
      </c>
      <c r="Q174" s="65">
        <v>8543000</v>
      </c>
      <c r="R174" s="65">
        <v>7986000</v>
      </c>
      <c r="S174" s="65">
        <v>6372000</v>
      </c>
      <c r="T174" s="47"/>
      <c r="U174" s="65">
        <v>19307000</v>
      </c>
      <c r="V174" s="65">
        <v>27203000</v>
      </c>
      <c r="W174" s="65">
        <v>31903000</v>
      </c>
      <c r="X174" s="65">
        <v>36834000</v>
      </c>
      <c r="Y174" s="65">
        <v>29866000</v>
      </c>
      <c r="Z174" s="47"/>
    </row>
    <row r="175" spans="1:26" ht="14.15" customHeight="1" x14ac:dyDescent="0.35">
      <c r="A175" s="37" t="s">
        <v>142</v>
      </c>
      <c r="B175" s="65">
        <v>0</v>
      </c>
      <c r="C175" s="65">
        <v>0</v>
      </c>
      <c r="D175" s="65">
        <v>0</v>
      </c>
      <c r="E175" s="65">
        <v>0</v>
      </c>
      <c r="F175" s="65">
        <v>0</v>
      </c>
      <c r="G175" s="65">
        <v>2857000</v>
      </c>
      <c r="H175" s="65">
        <v>1445000</v>
      </c>
      <c r="I175" s="65">
        <v>1090000</v>
      </c>
      <c r="J175" s="65">
        <v>1630000</v>
      </c>
      <c r="K175" s="65">
        <v>863000</v>
      </c>
      <c r="L175" s="65">
        <v>299000</v>
      </c>
      <c r="M175" s="65">
        <v>18000</v>
      </c>
      <c r="N175" s="65">
        <v>17000</v>
      </c>
      <c r="O175" s="65">
        <v>243000</v>
      </c>
      <c r="P175" s="65">
        <v>9000</v>
      </c>
      <c r="Q175" s="65">
        <v>7000</v>
      </c>
      <c r="R175" s="65">
        <v>340000</v>
      </c>
      <c r="S175" s="65">
        <v>0</v>
      </c>
      <c r="T175" s="47"/>
      <c r="U175" s="65">
        <v>0</v>
      </c>
      <c r="V175" s="65">
        <v>5392000</v>
      </c>
      <c r="W175" s="65">
        <v>2810000</v>
      </c>
      <c r="X175" s="65">
        <v>276000</v>
      </c>
      <c r="Y175" s="65">
        <v>356000</v>
      </c>
      <c r="Z175" s="47"/>
    </row>
    <row r="176" spans="1:26" ht="15" customHeight="1" x14ac:dyDescent="0.35">
      <c r="A176" s="37" t="s">
        <v>161</v>
      </c>
      <c r="B176" s="65">
        <v>0</v>
      </c>
      <c r="C176" s="65">
        <v>0</v>
      </c>
      <c r="D176" s="65">
        <v>0</v>
      </c>
      <c r="E176" s="65">
        <v>1576000</v>
      </c>
      <c r="F176" s="65">
        <v>1856000</v>
      </c>
      <c r="G176" s="65">
        <v>0</v>
      </c>
      <c r="H176" s="65">
        <v>2066000</v>
      </c>
      <c r="I176" s="65">
        <v>459000</v>
      </c>
      <c r="J176" s="65">
        <v>39064.93</v>
      </c>
      <c r="K176" s="65">
        <v>-8093.57</v>
      </c>
      <c r="L176" s="65">
        <v>646000</v>
      </c>
      <c r="M176" s="65">
        <v>954000</v>
      </c>
      <c r="N176" s="65">
        <v>277000</v>
      </c>
      <c r="O176" s="65">
        <v>162000</v>
      </c>
      <c r="P176" s="65">
        <v>1081000</v>
      </c>
      <c r="Q176" s="65">
        <v>3967000</v>
      </c>
      <c r="R176" s="65">
        <v>29230000</v>
      </c>
      <c r="S176" s="65">
        <v>7650000</v>
      </c>
      <c r="T176" s="47"/>
      <c r="U176" s="65">
        <v>1576000</v>
      </c>
      <c r="V176" s="65">
        <v>4381000</v>
      </c>
      <c r="W176" s="65">
        <v>1630971.36</v>
      </c>
      <c r="X176" s="65">
        <v>5487000</v>
      </c>
      <c r="Y176" s="65">
        <v>41928000</v>
      </c>
      <c r="Z176" s="47"/>
    </row>
    <row r="177" spans="1:26" ht="14.15" customHeight="1" x14ac:dyDescent="0.35">
      <c r="A177" s="38" t="s">
        <v>144</v>
      </c>
      <c r="B177" s="67">
        <v>0</v>
      </c>
      <c r="C177" s="67">
        <v>0</v>
      </c>
      <c r="D177" s="67">
        <v>0</v>
      </c>
      <c r="E177" s="67">
        <v>0</v>
      </c>
      <c r="F177" s="67">
        <v>0</v>
      </c>
      <c r="G177" s="67">
        <v>0</v>
      </c>
      <c r="H177" s="67">
        <v>0</v>
      </c>
      <c r="I177" s="67">
        <v>0</v>
      </c>
      <c r="J177" s="67">
        <v>0</v>
      </c>
      <c r="K177" s="67">
        <v>0</v>
      </c>
      <c r="L177" s="67">
        <v>0</v>
      </c>
      <c r="M177" s="67">
        <v>2750000</v>
      </c>
      <c r="N177" s="67">
        <v>11861000</v>
      </c>
      <c r="O177" s="67">
        <v>8710000</v>
      </c>
      <c r="P177" s="67">
        <v>7083000</v>
      </c>
      <c r="Q177" s="67">
        <v>7252000</v>
      </c>
      <c r="R177" s="67">
        <v>2855000</v>
      </c>
      <c r="S177" s="67">
        <v>3680000</v>
      </c>
      <c r="T177" s="47"/>
      <c r="U177" s="67">
        <v>0</v>
      </c>
      <c r="V177" s="67">
        <v>0</v>
      </c>
      <c r="W177" s="67">
        <v>2750000</v>
      </c>
      <c r="X177" s="67">
        <v>34906000</v>
      </c>
      <c r="Y177" s="67">
        <v>20870000</v>
      </c>
      <c r="Z177" s="47"/>
    </row>
    <row r="178" spans="1:26" ht="14.15" customHeight="1" thickBot="1" x14ac:dyDescent="0.4">
      <c r="A178" s="68" t="s">
        <v>203</v>
      </c>
      <c r="B178" s="69">
        <v>24474000</v>
      </c>
      <c r="C178" s="69">
        <v>29213000</v>
      </c>
      <c r="D178" s="69">
        <v>24153000</v>
      </c>
      <c r="E178" s="69">
        <v>28579000</v>
      </c>
      <c r="F178" s="69">
        <v>25521000</v>
      </c>
      <c r="G178" s="69">
        <v>26243000</v>
      </c>
      <c r="H178" s="69">
        <v>25416000</v>
      </c>
      <c r="I178" s="69">
        <v>23585000</v>
      </c>
      <c r="J178" s="69">
        <v>22390935.07</v>
      </c>
      <c r="K178" s="69">
        <v>26854093.57</v>
      </c>
      <c r="L178" s="69">
        <v>32405000</v>
      </c>
      <c r="M178" s="69">
        <v>31570000</v>
      </c>
      <c r="N178" s="69">
        <v>31901000</v>
      </c>
      <c r="O178" s="69">
        <v>28508000</v>
      </c>
      <c r="P178" s="69">
        <v>26326000</v>
      </c>
      <c r="Q178" s="69">
        <v>26462000</v>
      </c>
      <c r="R178" s="69">
        <v>25368000</v>
      </c>
      <c r="S178" s="69">
        <v>24544000</v>
      </c>
      <c r="T178" s="46"/>
      <c r="U178" s="69">
        <v>106419000</v>
      </c>
      <c r="V178" s="69">
        <v>100765000</v>
      </c>
      <c r="W178" s="69">
        <v>113220028.64</v>
      </c>
      <c r="X178" s="69">
        <v>113197000</v>
      </c>
      <c r="Y178" s="69">
        <v>102700000</v>
      </c>
      <c r="Z178" s="46"/>
    </row>
    <row r="179" spans="1:26" ht="14.15" customHeight="1" thickTop="1" thickBot="1" x14ac:dyDescent="0.4">
      <c r="A179" s="41" t="s">
        <v>204</v>
      </c>
      <c r="B179" s="70">
        <f t="shared" ref="B179:J179" si="45">B178/B5</f>
        <v>0.12290340075929534</v>
      </c>
      <c r="C179" s="70">
        <f t="shared" si="45"/>
        <v>0.14121292393364013</v>
      </c>
      <c r="D179" s="70">
        <f t="shared" si="45"/>
        <v>0.11834136876763876</v>
      </c>
      <c r="E179" s="70">
        <f t="shared" si="45"/>
        <v>0.13126131008699007</v>
      </c>
      <c r="F179" s="70">
        <f t="shared" si="45"/>
        <v>0.1185479375696767</v>
      </c>
      <c r="G179" s="70">
        <f t="shared" si="45"/>
        <v>0.12566079295154184</v>
      </c>
      <c r="H179" s="70">
        <f t="shared" si="45"/>
        <v>0.1089655645493209</v>
      </c>
      <c r="I179" s="70">
        <f t="shared" si="45"/>
        <v>0.10857705817631054</v>
      </c>
      <c r="J179" s="70">
        <f t="shared" si="45"/>
        <v>0.10447675183724892</v>
      </c>
      <c r="K179" s="70">
        <v>0.12203466242223464</v>
      </c>
      <c r="L179" s="70">
        <v>0.12931584912286304</v>
      </c>
      <c r="M179" s="70">
        <v>0.12612562223838023</v>
      </c>
      <c r="N179" s="70">
        <v>0.13148545049872229</v>
      </c>
      <c r="O179" s="70">
        <v>0.10677553466421963</v>
      </c>
      <c r="P179" s="70">
        <v>0.10121725222419586</v>
      </c>
      <c r="Q179" s="70">
        <v>0.12016111088406646</v>
      </c>
      <c r="R179" s="70">
        <v>0.12736857960536224</v>
      </c>
      <c r="S179" s="70">
        <v>0.11065775176847714</v>
      </c>
      <c r="T179" s="47"/>
      <c r="U179" s="70">
        <v>0.12855237694877908</v>
      </c>
      <c r="V179" s="70">
        <v>0.1152143811879207</v>
      </c>
      <c r="W179" s="70">
        <v>0.12105701786237399</v>
      </c>
      <c r="X179" s="70">
        <v>0.11434906684849901</v>
      </c>
      <c r="Y179" s="70">
        <v>0.11394829166324563</v>
      </c>
      <c r="Z179" s="47"/>
    </row>
    <row r="180" spans="1:26" ht="14.15" customHeight="1" thickTop="1" x14ac:dyDescent="0.35">
      <c r="A180" s="74"/>
      <c r="B180" s="25"/>
      <c r="C180" s="25"/>
      <c r="D180" s="25"/>
      <c r="E180" s="25"/>
      <c r="F180" s="25"/>
      <c r="G180" s="25"/>
      <c r="H180" s="25"/>
      <c r="I180" s="25"/>
      <c r="J180" s="25"/>
      <c r="K180" s="25"/>
      <c r="L180" s="25"/>
      <c r="M180" s="25"/>
      <c r="N180" s="25"/>
      <c r="O180" s="25"/>
      <c r="P180" s="25"/>
      <c r="Q180" s="25"/>
      <c r="R180" s="25"/>
      <c r="S180" s="25"/>
      <c r="T180" s="47"/>
      <c r="U180" s="25"/>
      <c r="V180" s="25"/>
      <c r="W180" s="25"/>
      <c r="X180" s="25"/>
      <c r="Y180" s="25"/>
      <c r="Z180" s="47"/>
    </row>
    <row r="181" spans="1:26" ht="14.15" customHeight="1" x14ac:dyDescent="0.35">
      <c r="A181" s="33" t="s">
        <v>205</v>
      </c>
      <c r="B181" s="34"/>
      <c r="C181" s="34"/>
      <c r="D181" s="34"/>
      <c r="E181" s="34"/>
      <c r="F181" s="34"/>
      <c r="G181" s="34"/>
      <c r="H181" s="34"/>
      <c r="I181" s="34"/>
      <c r="J181" s="34"/>
      <c r="K181" s="34"/>
      <c r="L181" s="34"/>
      <c r="M181" s="34"/>
      <c r="N181" s="34"/>
      <c r="O181" s="34"/>
      <c r="P181" s="34"/>
      <c r="Q181" s="34"/>
      <c r="R181" s="34"/>
      <c r="S181" s="34"/>
      <c r="T181" s="47"/>
      <c r="U181" s="34"/>
      <c r="V181" s="34"/>
      <c r="W181" s="34"/>
      <c r="X181" s="34"/>
      <c r="Y181" s="34"/>
      <c r="Z181" s="47"/>
    </row>
    <row r="182" spans="1:26" ht="14.15" customHeight="1" x14ac:dyDescent="0.35">
      <c r="R182" s="11"/>
      <c r="S182" s="11"/>
      <c r="T182" s="47"/>
      <c r="Z182" s="47"/>
    </row>
    <row r="183" spans="1:26" ht="14.15" customHeight="1" x14ac:dyDescent="0.35">
      <c r="A183" s="37" t="s">
        <v>206</v>
      </c>
      <c r="B183" s="13">
        <v>0</v>
      </c>
      <c r="C183" s="13">
        <v>0</v>
      </c>
      <c r="D183" s="13">
        <v>0</v>
      </c>
      <c r="E183" s="13">
        <v>0</v>
      </c>
      <c r="F183" s="13">
        <v>0</v>
      </c>
      <c r="G183" s="13">
        <v>500000</v>
      </c>
      <c r="H183" s="13">
        <v>6546000</v>
      </c>
      <c r="I183" s="13">
        <v>6583000</v>
      </c>
      <c r="J183" s="13">
        <v>7100000</v>
      </c>
      <c r="K183" s="13">
        <v>5100000</v>
      </c>
      <c r="L183" s="13">
        <v>4500000</v>
      </c>
      <c r="M183" s="13">
        <v>4700000</v>
      </c>
      <c r="N183" s="13">
        <v>4800000</v>
      </c>
      <c r="O183" s="13">
        <v>4300000</v>
      </c>
      <c r="P183" s="13">
        <v>3700000</v>
      </c>
      <c r="Q183" s="13">
        <v>4000000</v>
      </c>
      <c r="R183" s="13">
        <v>3300000</v>
      </c>
      <c r="S183" s="13">
        <v>93517000</v>
      </c>
      <c r="T183" s="47"/>
      <c r="U183" s="13">
        <v>0</v>
      </c>
      <c r="V183" s="13">
        <v>13629000</v>
      </c>
      <c r="W183" s="13">
        <v>21400000</v>
      </c>
      <c r="X183" s="13">
        <v>16800000</v>
      </c>
      <c r="Y183" s="13">
        <v>104517000</v>
      </c>
      <c r="Z183" s="47"/>
    </row>
    <row r="184" spans="1:26" ht="14.15" customHeight="1" x14ac:dyDescent="0.35">
      <c r="R184" s="11"/>
      <c r="S184" s="11"/>
      <c r="T184" s="47"/>
      <c r="Z184" s="47"/>
    </row>
    <row r="185" spans="1:26" ht="15.75" customHeight="1" x14ac:dyDescent="0.35">
      <c r="A185" s="33" t="s">
        <v>207</v>
      </c>
      <c r="B185" s="34"/>
      <c r="C185" s="34"/>
      <c r="D185" s="34"/>
      <c r="E185" s="34"/>
      <c r="F185" s="34"/>
      <c r="G185" s="34"/>
      <c r="H185" s="34"/>
      <c r="I185" s="34"/>
      <c r="J185" s="34"/>
      <c r="K185" s="34"/>
      <c r="L185" s="34"/>
      <c r="M185" s="34"/>
      <c r="N185" s="34"/>
      <c r="O185" s="34"/>
      <c r="P185" s="34"/>
      <c r="Q185" s="34"/>
      <c r="R185" s="34"/>
      <c r="S185" s="34"/>
      <c r="T185" s="47"/>
      <c r="U185" s="34"/>
      <c r="V185" s="34"/>
      <c r="W185" s="34"/>
      <c r="X185" s="34"/>
      <c r="Y185" s="34"/>
      <c r="Z185" s="47"/>
    </row>
    <row r="186" spans="1:26" ht="14.15" customHeight="1" x14ac:dyDescent="0.35">
      <c r="A186" s="37" t="s">
        <v>208</v>
      </c>
      <c r="B186" s="36">
        <v>734000</v>
      </c>
      <c r="C186" s="36">
        <v>-2495000</v>
      </c>
      <c r="D186" s="36">
        <v>-1116000</v>
      </c>
      <c r="E186" s="36">
        <v>1539000</v>
      </c>
      <c r="F186" s="36">
        <v>1111000</v>
      </c>
      <c r="G186" s="36">
        <v>551000</v>
      </c>
      <c r="H186" s="36">
        <v>-775000</v>
      </c>
      <c r="I186" s="36">
        <v>-8000</v>
      </c>
      <c r="J186" s="36">
        <v>-592000</v>
      </c>
      <c r="K186" s="36">
        <v>-1268000</v>
      </c>
      <c r="L186" s="36">
        <v>1185000</v>
      </c>
      <c r="M186" s="36">
        <v>-1156000</v>
      </c>
      <c r="N186" s="36">
        <v>320000</v>
      </c>
      <c r="O186" s="36">
        <v>-1482000</v>
      </c>
      <c r="P186" s="36">
        <v>-571000</v>
      </c>
      <c r="Q186" s="36">
        <v>-730000</v>
      </c>
      <c r="R186" s="36">
        <v>-157000</v>
      </c>
      <c r="S186" s="36">
        <v>622000</v>
      </c>
      <c r="T186" s="47"/>
      <c r="U186" s="36">
        <v>-1338000</v>
      </c>
      <c r="V186" s="36">
        <v>879000</v>
      </c>
      <c r="W186" s="36">
        <v>-1831000</v>
      </c>
      <c r="X186" s="36">
        <v>-2463000</v>
      </c>
      <c r="Y186" s="36">
        <v>-836000</v>
      </c>
      <c r="Z186" s="47"/>
    </row>
    <row r="187" spans="1:26" ht="14.15" customHeight="1" x14ac:dyDescent="0.35">
      <c r="A187" s="37" t="s">
        <v>209</v>
      </c>
      <c r="B187" s="13">
        <v>0</v>
      </c>
      <c r="C187" s="13">
        <v>0</v>
      </c>
      <c r="D187" s="13">
        <v>0</v>
      </c>
      <c r="E187" s="13">
        <v>0</v>
      </c>
      <c r="F187" s="13">
        <v>0</v>
      </c>
      <c r="G187" s="13">
        <v>0</v>
      </c>
      <c r="H187" s="13">
        <v>0</v>
      </c>
      <c r="I187" s="13">
        <v>0</v>
      </c>
      <c r="J187" s="13">
        <v>0</v>
      </c>
      <c r="K187" s="13">
        <v>0</v>
      </c>
      <c r="L187" s="13">
        <v>0</v>
      </c>
      <c r="M187" s="13">
        <v>0</v>
      </c>
      <c r="N187" s="13">
        <v>0</v>
      </c>
      <c r="O187" s="13">
        <v>-5000000</v>
      </c>
      <c r="P187" s="13">
        <v>0</v>
      </c>
      <c r="Q187" s="13">
        <v>0</v>
      </c>
      <c r="R187" s="13">
        <v>0</v>
      </c>
      <c r="S187" s="13">
        <v>0</v>
      </c>
      <c r="T187" s="47"/>
      <c r="U187" s="13">
        <v>0</v>
      </c>
      <c r="V187" s="13">
        <v>0</v>
      </c>
      <c r="W187" s="13">
        <v>0</v>
      </c>
      <c r="X187" s="13">
        <v>-5000000</v>
      </c>
      <c r="Y187" s="13">
        <v>0</v>
      </c>
      <c r="Z187" s="47"/>
    </row>
    <row r="188" spans="1:26" ht="14.15" customHeight="1" x14ac:dyDescent="0.35">
      <c r="A188" s="38" t="s">
        <v>210</v>
      </c>
      <c r="B188" s="15">
        <v>24000</v>
      </c>
      <c r="C188" s="15">
        <v>39000</v>
      </c>
      <c r="D188" s="15">
        <v>9000</v>
      </c>
      <c r="E188" s="15">
        <v>14000</v>
      </c>
      <c r="F188" s="15">
        <v>165200.10999999999</v>
      </c>
      <c r="G188" s="15">
        <v>668000</v>
      </c>
      <c r="H188" s="15">
        <v>1894000</v>
      </c>
      <c r="I188" s="15">
        <v>2057000</v>
      </c>
      <c r="J188" s="15">
        <v>4798000</v>
      </c>
      <c r="K188" s="15">
        <v>-2277000</v>
      </c>
      <c r="L188" s="15">
        <v>2644000</v>
      </c>
      <c r="M188" s="15">
        <v>1067000</v>
      </c>
      <c r="N188" s="15">
        <v>14195000</v>
      </c>
      <c r="O188" s="15">
        <v>19106000</v>
      </c>
      <c r="P188" s="15">
        <v>3709000</v>
      </c>
      <c r="Q188" s="15">
        <v>-12449000</v>
      </c>
      <c r="R188" s="15">
        <v>-14504000</v>
      </c>
      <c r="S188" s="15">
        <v>-2484000</v>
      </c>
      <c r="T188" s="47"/>
      <c r="U188" s="15">
        <v>87000</v>
      </c>
      <c r="V188" s="15">
        <v>4784758.38</v>
      </c>
      <c r="W188" s="15">
        <v>6232000</v>
      </c>
      <c r="X188" s="15">
        <v>24561000</v>
      </c>
      <c r="Y188" s="15">
        <v>-25728000</v>
      </c>
      <c r="Z188" s="47"/>
    </row>
    <row r="189" spans="1:26" ht="15" customHeight="1" thickBot="1" x14ac:dyDescent="0.4">
      <c r="A189" s="71" t="s">
        <v>211</v>
      </c>
      <c r="B189" s="24">
        <v>758000</v>
      </c>
      <c r="C189" s="24">
        <v>-2456000</v>
      </c>
      <c r="D189" s="24">
        <v>-1107000</v>
      </c>
      <c r="E189" s="24">
        <v>1553000</v>
      </c>
      <c r="F189" s="24">
        <v>1276200.1100000001</v>
      </c>
      <c r="G189" s="24">
        <v>1219000</v>
      </c>
      <c r="H189" s="24">
        <v>1119000</v>
      </c>
      <c r="I189" s="24">
        <v>2049000</v>
      </c>
      <c r="J189" s="24">
        <v>4206000</v>
      </c>
      <c r="K189" s="24">
        <v>-3545000</v>
      </c>
      <c r="L189" s="24">
        <v>3829000</v>
      </c>
      <c r="M189" s="24">
        <v>-89000</v>
      </c>
      <c r="N189" s="24">
        <v>14515000</v>
      </c>
      <c r="O189" s="24">
        <v>12624000</v>
      </c>
      <c r="P189" s="24">
        <v>3138000</v>
      </c>
      <c r="Q189" s="24">
        <v>-13179000</v>
      </c>
      <c r="R189" s="24">
        <v>-14661000</v>
      </c>
      <c r="S189" s="24">
        <v>-1862000</v>
      </c>
      <c r="T189" s="46"/>
      <c r="U189" s="24">
        <v>-1251000</v>
      </c>
      <c r="V189" s="24">
        <v>5663758.3799999999</v>
      </c>
      <c r="W189" s="24">
        <v>4401000</v>
      </c>
      <c r="X189" s="24">
        <v>17098000</v>
      </c>
      <c r="Y189" s="24">
        <v>-26564000</v>
      </c>
      <c r="Z189" s="46"/>
    </row>
    <row r="190" spans="1:26" ht="15" customHeight="1" thickTop="1" x14ac:dyDescent="0.35">
      <c r="A190" s="25"/>
      <c r="B190" s="25"/>
      <c r="C190" s="25"/>
      <c r="D190" s="25"/>
      <c r="E190" s="25"/>
      <c r="F190" s="25"/>
      <c r="G190" s="25"/>
      <c r="H190" s="25"/>
      <c r="I190" s="25"/>
      <c r="J190" s="25"/>
      <c r="K190" s="25"/>
      <c r="L190" s="25"/>
      <c r="M190" s="25"/>
      <c r="N190" s="25"/>
      <c r="O190" s="25"/>
      <c r="P190" s="25"/>
      <c r="Q190" s="25"/>
      <c r="R190" s="25"/>
      <c r="S190" s="25"/>
      <c r="T190" s="47"/>
      <c r="U190" s="25"/>
      <c r="V190" s="25"/>
      <c r="W190" s="25"/>
      <c r="X190" s="25"/>
      <c r="Y190" s="25"/>
      <c r="Z190" s="47"/>
    </row>
    <row r="191" spans="1:26" ht="9.15" customHeight="1" x14ac:dyDescent="0.3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3"/>
  <sheetViews>
    <sheetView tabSelected="1" zoomScale="70" zoomScaleNormal="70" workbookViewId="0">
      <pane xSplit="1" ySplit="2" topLeftCell="P3" activePane="bottomRight" state="frozen"/>
      <selection pane="topRight"/>
      <selection pane="bottomLeft"/>
      <selection pane="bottomRight" activeCell="AD33" sqref="AD33"/>
    </sheetView>
  </sheetViews>
  <sheetFormatPr defaultColWidth="13.08984375" defaultRowHeight="12.5" x14ac:dyDescent="0.25"/>
  <cols>
    <col min="1" max="1" width="86" customWidth="1"/>
    <col min="20" max="20" width="0.90625" customWidth="1"/>
    <col min="26" max="26" width="0.90625" customWidth="1"/>
  </cols>
  <sheetData>
    <row r="1" spans="1:26" ht="15" customHeight="1" x14ac:dyDescent="0.45">
      <c r="A1" s="2" t="str">
        <f>'Financial Statements'!A1</f>
        <v>Shutterstock, Inc. Fourth Quarter Financial Information</v>
      </c>
      <c r="T1" s="46"/>
      <c r="Z1" s="46"/>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212</v>
      </c>
      <c r="T2" s="46"/>
      <c r="U2" s="5">
        <v>2022</v>
      </c>
      <c r="V2" s="5">
        <v>2023</v>
      </c>
      <c r="W2" s="5">
        <v>2024</v>
      </c>
      <c r="X2" s="5">
        <v>2025</v>
      </c>
      <c r="Y2" s="4" t="s">
        <v>20</v>
      </c>
      <c r="Z2" s="46"/>
    </row>
    <row r="3" spans="1:26" ht="4.1500000000000004" customHeight="1" x14ac:dyDescent="0.35">
      <c r="T3" s="47"/>
      <c r="Z3" s="47"/>
    </row>
    <row r="4" spans="1:26" ht="15.75" customHeight="1" x14ac:dyDescent="0.35">
      <c r="A4" s="33" t="s">
        <v>213</v>
      </c>
      <c r="B4" s="34"/>
      <c r="C4" s="34"/>
      <c r="D4" s="34"/>
      <c r="E4" s="34"/>
      <c r="F4" s="34"/>
      <c r="G4" s="34"/>
      <c r="H4" s="34"/>
      <c r="I4" s="34"/>
      <c r="J4" s="34"/>
      <c r="K4" s="34"/>
      <c r="L4" s="34"/>
      <c r="M4" s="34"/>
      <c r="N4" s="34"/>
      <c r="O4" s="34"/>
      <c r="P4" s="34"/>
      <c r="Q4" s="34"/>
      <c r="R4" s="34"/>
      <c r="S4" s="34"/>
      <c r="T4" s="47"/>
      <c r="U4" s="34"/>
      <c r="V4" s="34"/>
      <c r="W4" s="34"/>
      <c r="X4" s="34"/>
      <c r="Y4" s="34"/>
      <c r="Z4" s="47"/>
    </row>
    <row r="5" spans="1:26" ht="14.15" customHeight="1" x14ac:dyDescent="0.35">
      <c r="A5" s="37" t="s">
        <v>214</v>
      </c>
      <c r="B5" s="76">
        <v>359</v>
      </c>
      <c r="C5" s="76">
        <v>368</v>
      </c>
      <c r="D5" s="76">
        <v>607</v>
      </c>
      <c r="E5" s="76">
        <v>586</v>
      </c>
      <c r="F5" s="65">
        <v>559000</v>
      </c>
      <c r="G5" s="65">
        <v>556000</v>
      </c>
      <c r="H5" s="65">
        <v>551000</v>
      </c>
      <c r="I5" s="65">
        <v>523000</v>
      </c>
      <c r="J5" s="65">
        <v>499000</v>
      </c>
      <c r="K5" s="65">
        <v>490000</v>
      </c>
      <c r="L5" s="65">
        <v>1105000</v>
      </c>
      <c r="M5" s="65">
        <v>1088000</v>
      </c>
      <c r="N5" s="65">
        <v>1079000</v>
      </c>
      <c r="O5" s="65">
        <v>1073000</v>
      </c>
      <c r="P5" s="65">
        <v>1060000</v>
      </c>
      <c r="Q5" s="65">
        <v>1032000</v>
      </c>
      <c r="R5" s="65">
        <v>993000</v>
      </c>
      <c r="S5" s="65">
        <v>951000</v>
      </c>
      <c r="T5" s="47"/>
      <c r="U5" s="76">
        <v>586</v>
      </c>
      <c r="V5" s="65">
        <v>523000</v>
      </c>
      <c r="W5" s="65">
        <v>1088000</v>
      </c>
      <c r="X5" s="65">
        <v>1032000</v>
      </c>
      <c r="Y5" s="65">
        <v>951000</v>
      </c>
      <c r="Z5" s="47"/>
    </row>
    <row r="6" spans="1:26" ht="14.15" customHeight="1" x14ac:dyDescent="0.35">
      <c r="A6" s="37" t="s">
        <v>215</v>
      </c>
      <c r="B6" s="77">
        <v>85400000</v>
      </c>
      <c r="C6" s="77">
        <v>84700000</v>
      </c>
      <c r="D6" s="77">
        <v>87700000</v>
      </c>
      <c r="E6" s="77">
        <v>88800000</v>
      </c>
      <c r="F6" s="77">
        <v>90600000</v>
      </c>
      <c r="G6" s="77">
        <v>87400000</v>
      </c>
      <c r="H6" s="77">
        <v>88300000</v>
      </c>
      <c r="I6" s="77">
        <v>85200000</v>
      </c>
      <c r="J6" s="77">
        <v>83900000</v>
      </c>
      <c r="K6" s="77">
        <v>80300000</v>
      </c>
      <c r="L6" s="77">
        <v>113100000</v>
      </c>
      <c r="M6" s="77">
        <v>107700000</v>
      </c>
      <c r="N6" s="77">
        <v>109900000</v>
      </c>
      <c r="O6" s="77">
        <v>108000000</v>
      </c>
      <c r="P6" s="77">
        <v>107200000</v>
      </c>
      <c r="Q6" s="77">
        <v>104700000</v>
      </c>
      <c r="R6" s="77">
        <v>103800000</v>
      </c>
      <c r="S6" s="77">
        <v>99800000</v>
      </c>
      <c r="T6" s="47"/>
      <c r="U6" s="78">
        <v>346.6</v>
      </c>
      <c r="V6" s="77">
        <v>351500000</v>
      </c>
      <c r="W6" s="77">
        <v>385000000</v>
      </c>
      <c r="X6" s="77">
        <v>429800000</v>
      </c>
      <c r="Y6" s="77">
        <v>415500000</v>
      </c>
      <c r="Z6" s="47"/>
    </row>
    <row r="7" spans="1:26" ht="14.15" customHeight="1" x14ac:dyDescent="0.35">
      <c r="A7" s="37" t="s">
        <v>216</v>
      </c>
      <c r="B7" s="79">
        <v>355</v>
      </c>
      <c r="C7" s="79">
        <v>359</v>
      </c>
      <c r="D7" s="79">
        <v>329</v>
      </c>
      <c r="E7" s="79">
        <v>341</v>
      </c>
      <c r="F7" s="79">
        <v>356</v>
      </c>
      <c r="G7" s="79">
        <v>374</v>
      </c>
      <c r="H7" s="79">
        <v>401</v>
      </c>
      <c r="I7" s="79">
        <v>412</v>
      </c>
      <c r="J7" s="79">
        <v>418</v>
      </c>
      <c r="K7" s="79">
        <v>434</v>
      </c>
      <c r="L7" s="79">
        <v>254</v>
      </c>
      <c r="M7" s="79">
        <v>255</v>
      </c>
      <c r="N7" s="79">
        <v>244</v>
      </c>
      <c r="O7" s="79">
        <v>266</v>
      </c>
      <c r="P7" s="79">
        <v>279</v>
      </c>
      <c r="Q7" s="79">
        <v>281</v>
      </c>
      <c r="R7" s="79">
        <v>284</v>
      </c>
      <c r="S7" s="79">
        <v>292</v>
      </c>
      <c r="T7" s="47"/>
      <c r="U7" s="79">
        <v>341</v>
      </c>
      <c r="V7" s="79">
        <v>412</v>
      </c>
      <c r="W7" s="79">
        <v>255</v>
      </c>
      <c r="X7" s="79">
        <v>281</v>
      </c>
      <c r="Y7" s="79">
        <v>292</v>
      </c>
      <c r="Z7" s="47"/>
    </row>
    <row r="8" spans="1:26" ht="14.15" customHeight="1" x14ac:dyDescent="0.35">
      <c r="R8" s="11"/>
      <c r="T8" s="47"/>
      <c r="Z8" s="47"/>
    </row>
    <row r="9" spans="1:26" ht="14.15" customHeight="1" x14ac:dyDescent="0.35">
      <c r="A9" s="37" t="s">
        <v>217</v>
      </c>
      <c r="B9" s="13">
        <v>44600000</v>
      </c>
      <c r="C9" s="13">
        <v>43400000</v>
      </c>
      <c r="D9" s="13">
        <v>42800000</v>
      </c>
      <c r="E9" s="13">
        <v>42500000</v>
      </c>
      <c r="F9" s="13">
        <v>42700000</v>
      </c>
      <c r="G9" s="13">
        <v>38500000</v>
      </c>
      <c r="H9" s="13">
        <v>36400000</v>
      </c>
      <c r="I9" s="13">
        <v>35400000</v>
      </c>
      <c r="J9" s="13">
        <v>35000000</v>
      </c>
      <c r="K9" s="13">
        <v>33400000</v>
      </c>
      <c r="L9" s="13">
        <v>112300000</v>
      </c>
      <c r="M9" s="13">
        <v>125800000</v>
      </c>
      <c r="N9" s="13">
        <v>120900000</v>
      </c>
      <c r="O9" s="13">
        <v>112600000</v>
      </c>
      <c r="P9" s="13">
        <v>111700000</v>
      </c>
      <c r="Q9" s="13">
        <v>107900000</v>
      </c>
      <c r="R9" s="13">
        <v>104100000</v>
      </c>
      <c r="S9" s="13">
        <v>98700000</v>
      </c>
      <c r="T9" s="47"/>
      <c r="U9" s="13">
        <v>173300000</v>
      </c>
      <c r="V9" s="13">
        <v>153000000</v>
      </c>
      <c r="W9" s="13">
        <v>306500000</v>
      </c>
      <c r="X9" s="13">
        <v>453100000</v>
      </c>
      <c r="Y9" s="13">
        <v>422400000</v>
      </c>
      <c r="Z9" s="47"/>
    </row>
    <row r="10" spans="1:26" ht="14.15" customHeight="1" x14ac:dyDescent="0.35">
      <c r="T10" s="47"/>
      <c r="Z10" s="47"/>
    </row>
    <row r="11" spans="1:26" ht="298.25" customHeight="1" x14ac:dyDescent="0.35">
      <c r="A11" s="80" t="s">
        <v>218</v>
      </c>
      <c r="T11" s="47"/>
      <c r="Z11" s="47"/>
    </row>
    <row r="12" spans="1:26" ht="14.15" customHeight="1" x14ac:dyDescent="0.35">
      <c r="T12" s="47"/>
      <c r="Z12" s="47"/>
    </row>
    <row r="13" spans="1:26" ht="15.75" customHeight="1" x14ac:dyDescent="0.35">
      <c r="A13" s="33" t="s">
        <v>219</v>
      </c>
      <c r="B13" s="34"/>
      <c r="C13" s="34"/>
      <c r="D13" s="34"/>
      <c r="E13" s="34"/>
      <c r="F13" s="34"/>
      <c r="G13" s="34"/>
      <c r="H13" s="34"/>
      <c r="I13" s="34"/>
      <c r="J13" s="34"/>
      <c r="K13" s="34"/>
      <c r="L13" s="34"/>
      <c r="M13" s="34"/>
      <c r="N13" s="34"/>
      <c r="O13" s="34"/>
      <c r="P13" s="34"/>
      <c r="Q13" s="34"/>
      <c r="R13" s="34"/>
      <c r="S13" s="34"/>
      <c r="T13" s="47"/>
      <c r="U13" s="34"/>
      <c r="V13" s="34"/>
      <c r="W13" s="34"/>
      <c r="X13" s="34"/>
      <c r="Y13" s="34"/>
      <c r="Z13" s="47"/>
    </row>
    <row r="14" spans="1:26" ht="14.15" customHeight="1" x14ac:dyDescent="0.35">
      <c r="A14" s="37" t="s">
        <v>220</v>
      </c>
      <c r="B14" s="36">
        <v>79943000</v>
      </c>
      <c r="C14" s="36">
        <v>85896000</v>
      </c>
      <c r="D14" s="36">
        <v>89061000</v>
      </c>
      <c r="E14" s="36">
        <v>98297000</v>
      </c>
      <c r="F14" s="36">
        <v>99140000</v>
      </c>
      <c r="G14" s="36">
        <v>96202000</v>
      </c>
      <c r="H14" s="36">
        <v>123330000</v>
      </c>
      <c r="I14" s="36">
        <v>109074000</v>
      </c>
      <c r="J14" s="36">
        <v>110427000</v>
      </c>
      <c r="K14" s="36">
        <v>120120000</v>
      </c>
      <c r="L14" s="36">
        <v>120541000</v>
      </c>
      <c r="M14" s="36">
        <v>123595000</v>
      </c>
      <c r="N14" s="36">
        <v>120208000</v>
      </c>
      <c r="O14" s="36">
        <v>147884000</v>
      </c>
      <c r="P14" s="36">
        <v>142808000</v>
      </c>
      <c r="Q14" s="36">
        <v>98216000</v>
      </c>
      <c r="R14" s="36">
        <v>89021000</v>
      </c>
      <c r="S14" s="36">
        <v>118133000</v>
      </c>
      <c r="T14" s="47"/>
      <c r="U14" s="36">
        <v>353197000</v>
      </c>
      <c r="V14" s="36">
        <v>427746000</v>
      </c>
      <c r="W14" s="36">
        <v>474683000</v>
      </c>
      <c r="X14" s="36">
        <v>509116000</v>
      </c>
      <c r="Y14" s="36">
        <v>448178000</v>
      </c>
      <c r="Z14" s="47"/>
    </row>
    <row r="15" spans="1:26" ht="14.15" customHeight="1" x14ac:dyDescent="0.35">
      <c r="A15" s="37" t="s">
        <v>221</v>
      </c>
      <c r="B15" s="13">
        <v>62553000</v>
      </c>
      <c r="C15" s="13">
        <v>62931000</v>
      </c>
      <c r="D15" s="13">
        <v>57308000</v>
      </c>
      <c r="E15" s="13">
        <v>60233000</v>
      </c>
      <c r="F15" s="13">
        <v>59034000</v>
      </c>
      <c r="G15" s="13">
        <v>58413000</v>
      </c>
      <c r="H15" s="13">
        <v>56559120.350000001</v>
      </c>
      <c r="I15" s="13">
        <v>57041879.649999999</v>
      </c>
      <c r="J15" s="13">
        <v>55400000</v>
      </c>
      <c r="K15" s="13">
        <v>53373000</v>
      </c>
      <c r="L15" s="13">
        <v>69456000</v>
      </c>
      <c r="M15" s="13">
        <v>67449000</v>
      </c>
      <c r="N15" s="13">
        <v>66179000</v>
      </c>
      <c r="O15" s="13">
        <v>64389000</v>
      </c>
      <c r="P15" s="13">
        <v>63606000</v>
      </c>
      <c r="Q15" s="13">
        <v>70485000</v>
      </c>
      <c r="R15" s="13">
        <v>62721000</v>
      </c>
      <c r="S15" s="13">
        <v>59181000</v>
      </c>
      <c r="T15" s="47"/>
      <c r="U15" s="13">
        <v>243025000</v>
      </c>
      <c r="V15" s="13">
        <v>231048000</v>
      </c>
      <c r="W15" s="13">
        <v>245678000</v>
      </c>
      <c r="X15" s="13">
        <v>264659000</v>
      </c>
      <c r="Y15" s="13">
        <v>255993000</v>
      </c>
      <c r="Z15" s="47"/>
    </row>
    <row r="16" spans="1:26" ht="14.15" customHeight="1" x14ac:dyDescent="0.35">
      <c r="A16" s="38" t="s">
        <v>222</v>
      </c>
      <c r="B16" s="15">
        <v>56636000</v>
      </c>
      <c r="C16" s="15">
        <v>58045000</v>
      </c>
      <c r="D16" s="15">
        <v>57727000</v>
      </c>
      <c r="E16" s="15">
        <v>59196000</v>
      </c>
      <c r="F16" s="15">
        <v>57106000</v>
      </c>
      <c r="G16" s="15">
        <v>54225000</v>
      </c>
      <c r="H16" s="15">
        <v>53358879.649999999</v>
      </c>
      <c r="I16" s="15">
        <v>51103120.350000001</v>
      </c>
      <c r="J16" s="15">
        <v>48488000</v>
      </c>
      <c r="K16" s="15">
        <v>46560000</v>
      </c>
      <c r="L16" s="15">
        <v>60591000</v>
      </c>
      <c r="M16" s="15">
        <v>59262000</v>
      </c>
      <c r="N16" s="15">
        <v>56233000</v>
      </c>
      <c r="O16" s="15">
        <v>54717000</v>
      </c>
      <c r="P16" s="15">
        <v>53680000</v>
      </c>
      <c r="Q16" s="15">
        <v>51520000</v>
      </c>
      <c r="R16" s="15">
        <v>47428000</v>
      </c>
      <c r="S16" s="15">
        <v>44487000</v>
      </c>
      <c r="T16" s="47"/>
      <c r="U16" s="15">
        <v>231604000</v>
      </c>
      <c r="V16" s="15">
        <v>215793000</v>
      </c>
      <c r="W16" s="15">
        <v>214901000</v>
      </c>
      <c r="X16" s="15">
        <v>216150000</v>
      </c>
      <c r="Y16" s="15">
        <v>197115000</v>
      </c>
      <c r="Z16" s="47"/>
    </row>
    <row r="17" spans="1:26" ht="15" customHeight="1" thickBot="1" x14ac:dyDescent="0.4">
      <c r="A17" s="71" t="s">
        <v>223</v>
      </c>
      <c r="B17" s="24">
        <v>199132000</v>
      </c>
      <c r="C17" s="24">
        <v>206872000</v>
      </c>
      <c r="D17" s="24">
        <v>204096000</v>
      </c>
      <c r="E17" s="24">
        <v>217726000</v>
      </c>
      <c r="F17" s="24">
        <v>215280000</v>
      </c>
      <c r="G17" s="24">
        <v>208840000</v>
      </c>
      <c r="H17" s="24">
        <v>233248000</v>
      </c>
      <c r="I17" s="24">
        <v>217219000</v>
      </c>
      <c r="J17" s="24">
        <v>214315000</v>
      </c>
      <c r="K17" s="24">
        <v>220053000</v>
      </c>
      <c r="L17" s="24">
        <v>250588000</v>
      </c>
      <c r="M17" s="24">
        <v>250306000</v>
      </c>
      <c r="N17" s="24">
        <v>242620000</v>
      </c>
      <c r="O17" s="24">
        <v>266990000</v>
      </c>
      <c r="P17" s="24">
        <v>260094000</v>
      </c>
      <c r="Q17" s="24">
        <v>220221000</v>
      </c>
      <c r="R17" s="24">
        <v>199170000</v>
      </c>
      <c r="S17" s="24">
        <v>221801000</v>
      </c>
      <c r="T17" s="46"/>
      <c r="U17" s="24">
        <v>827826000</v>
      </c>
      <c r="V17" s="24">
        <v>874587000</v>
      </c>
      <c r="W17" s="24">
        <v>935262000</v>
      </c>
      <c r="X17" s="24">
        <v>989925000</v>
      </c>
      <c r="Y17" s="24">
        <v>901286000</v>
      </c>
      <c r="Z17" s="46"/>
    </row>
    <row r="18" spans="1:26" ht="15" customHeight="1" thickTop="1" x14ac:dyDescent="0.35">
      <c r="A18" s="88"/>
      <c r="B18" s="51"/>
      <c r="C18" s="51"/>
      <c r="D18" s="51"/>
      <c r="E18" s="51"/>
      <c r="F18" s="51"/>
      <c r="G18" s="51"/>
      <c r="H18" s="51"/>
      <c r="I18" s="51"/>
      <c r="J18" s="51"/>
      <c r="K18" s="51"/>
      <c r="L18" s="51"/>
      <c r="M18" s="51"/>
      <c r="N18" s="51"/>
      <c r="O18" s="51"/>
      <c r="P18" s="51"/>
      <c r="Q18" s="51"/>
      <c r="R18" s="51"/>
      <c r="S18" s="51"/>
      <c r="T18" s="46"/>
      <c r="U18" s="51"/>
      <c r="V18" s="51"/>
      <c r="W18" s="51"/>
      <c r="X18" s="51"/>
      <c r="Y18" s="51"/>
      <c r="Z18" s="46"/>
    </row>
    <row r="19" spans="1:26" ht="15.75" customHeight="1" x14ac:dyDescent="0.35">
      <c r="A19" s="33" t="s">
        <v>224</v>
      </c>
      <c r="B19" s="34"/>
      <c r="C19" s="34"/>
      <c r="D19" s="34"/>
      <c r="E19" s="34"/>
      <c r="F19" s="34"/>
      <c r="G19" s="34"/>
      <c r="H19" s="34"/>
      <c r="I19" s="34"/>
      <c r="J19" s="34"/>
      <c r="K19" s="34"/>
      <c r="L19" s="34"/>
      <c r="M19" s="34"/>
      <c r="N19" s="34"/>
      <c r="O19" s="34"/>
      <c r="P19" s="34"/>
      <c r="Q19" s="34"/>
      <c r="R19" s="34"/>
      <c r="S19" s="34"/>
      <c r="T19" s="47"/>
      <c r="U19" s="34"/>
      <c r="V19" s="34"/>
      <c r="W19" s="34"/>
      <c r="X19" s="34"/>
      <c r="Y19" s="34"/>
      <c r="Z19" s="47"/>
    </row>
    <row r="20" spans="1:26" ht="14.15" customHeight="1" x14ac:dyDescent="0.35">
      <c r="A20" s="37" t="s">
        <v>220</v>
      </c>
      <c r="B20" s="81">
        <v>0.24</v>
      </c>
      <c r="C20" s="81">
        <v>0.25</v>
      </c>
      <c r="D20" s="81">
        <v>0.15</v>
      </c>
      <c r="E20" s="81">
        <v>0.22</v>
      </c>
      <c r="F20" s="28">
        <v>0.24013359518656999</v>
      </c>
      <c r="G20" s="28">
        <v>0.119982304181801</v>
      </c>
      <c r="H20" s="28">
        <v>0.38478121736787102</v>
      </c>
      <c r="I20" s="28">
        <v>0.10963712015626099</v>
      </c>
      <c r="J20" s="28">
        <v>0.113849102279605</v>
      </c>
      <c r="K20" s="28">
        <v>0.24862268975696999</v>
      </c>
      <c r="L20" s="28">
        <v>-2.2614124706073099E-2</v>
      </c>
      <c r="M20" s="28">
        <v>0.133129801785943</v>
      </c>
      <c r="N20" s="28">
        <v>8.8574352287031297E-2</v>
      </c>
      <c r="O20" s="28">
        <v>0.23113553113553101</v>
      </c>
      <c r="P20" s="28">
        <v>0.184725529073095</v>
      </c>
      <c r="Q20" s="28">
        <v>-0.20534002184554401</v>
      </c>
      <c r="R20" s="28">
        <v>-0.259441967256755</v>
      </c>
      <c r="S20" s="28">
        <v>-0.20117795028535901</v>
      </c>
      <c r="T20" s="46"/>
      <c r="U20" s="28">
        <v>0.21</v>
      </c>
      <c r="V20" s="28">
        <v>0.21</v>
      </c>
      <c r="W20" s="28">
        <v>0.11</v>
      </c>
      <c r="X20" s="28">
        <v>7.0000000000000007E-2</v>
      </c>
      <c r="Z20" s="46"/>
    </row>
    <row r="21" spans="1:26" ht="14.15" customHeight="1" x14ac:dyDescent="0.35">
      <c r="A21" s="37" t="s">
        <v>221</v>
      </c>
      <c r="B21" s="28">
        <v>0</v>
      </c>
      <c r="C21" s="81">
        <v>-0.03</v>
      </c>
      <c r="D21" s="81">
        <v>-0.05</v>
      </c>
      <c r="E21" s="81">
        <v>-0.09</v>
      </c>
      <c r="F21" s="28">
        <v>-5.6256294662126498E-2</v>
      </c>
      <c r="G21" s="28">
        <v>-7.1792916050912897E-2</v>
      </c>
      <c r="H21" s="28">
        <v>-1.30676284288406E-2</v>
      </c>
      <c r="I21" s="28">
        <v>-5.2979601713346397E-2</v>
      </c>
      <c r="J21" s="28">
        <v>-6.1557746383440103E-2</v>
      </c>
      <c r="K21" s="28">
        <v>-8.6282163217092103E-2</v>
      </c>
      <c r="L21" s="28">
        <v>0.228024756576682</v>
      </c>
      <c r="M21" s="28">
        <v>0.18244700935271499</v>
      </c>
      <c r="N21" s="28">
        <v>0.19456678700360999</v>
      </c>
      <c r="O21" s="28">
        <v>0.206396492608622</v>
      </c>
      <c r="P21" s="28">
        <v>-8.4225984796129902E-2</v>
      </c>
      <c r="Q21" s="28">
        <v>4.5011786683271798E-2</v>
      </c>
      <c r="R21" s="28">
        <v>-5.2252225026065698E-2</v>
      </c>
      <c r="S21" s="28">
        <v>-8.08833807016726E-2</v>
      </c>
      <c r="T21" s="46"/>
      <c r="U21" s="28">
        <v>-0.04</v>
      </c>
      <c r="V21" s="28">
        <v>-0.05</v>
      </c>
      <c r="W21" s="28">
        <v>0.06</v>
      </c>
      <c r="X21" s="28">
        <v>0.08</v>
      </c>
      <c r="Z21" s="46"/>
    </row>
    <row r="22" spans="1:26" ht="14.15" customHeight="1" x14ac:dyDescent="0.35">
      <c r="A22" s="38" t="s">
        <v>222</v>
      </c>
      <c r="B22" s="29">
        <v>0</v>
      </c>
      <c r="C22" s="82">
        <v>0.03</v>
      </c>
      <c r="D22" s="82">
        <v>0.01</v>
      </c>
      <c r="E22" s="29">
        <v>0</v>
      </c>
      <c r="F22" s="29">
        <v>8.2986086588035905E-3</v>
      </c>
      <c r="G22" s="29">
        <v>-6.5811008700146403E-2</v>
      </c>
      <c r="H22" s="29">
        <v>-7.5668584024806404E-2</v>
      </c>
      <c r="I22" s="29">
        <v>-0.136713285526049</v>
      </c>
      <c r="J22" s="29">
        <v>-0.15091233845830601</v>
      </c>
      <c r="K22" s="29">
        <v>-0.14135546334716501</v>
      </c>
      <c r="L22" s="29">
        <v>0.13553733506846599</v>
      </c>
      <c r="M22" s="29">
        <v>0.159655214674186</v>
      </c>
      <c r="N22" s="29">
        <v>0.15973024253423501</v>
      </c>
      <c r="O22" s="29">
        <v>0.17519329896907199</v>
      </c>
      <c r="P22" s="29">
        <v>-0.11405984387120199</v>
      </c>
      <c r="Q22" s="29">
        <v>-0.130640207890385</v>
      </c>
      <c r="R22" s="29">
        <v>-0.15658065548699199</v>
      </c>
      <c r="S22" s="29">
        <v>-0.18696200449586101</v>
      </c>
      <c r="T22" s="46"/>
      <c r="U22" s="29">
        <v>0.01</v>
      </c>
      <c r="V22" s="29">
        <v>-7.0000000000000007E-2</v>
      </c>
      <c r="W22" s="29">
        <v>-0.01</v>
      </c>
      <c r="X22" s="29">
        <v>0.01</v>
      </c>
      <c r="Z22" s="46"/>
    </row>
    <row r="23" spans="1:26" ht="15" customHeight="1" thickBot="1" x14ac:dyDescent="0.4">
      <c r="A23" s="71" t="s">
        <v>223</v>
      </c>
      <c r="B23" s="83">
        <v>0.09</v>
      </c>
      <c r="C23" s="83">
        <v>0.09</v>
      </c>
      <c r="D23" s="83">
        <v>0.05</v>
      </c>
      <c r="E23" s="83">
        <v>0.06</v>
      </c>
      <c r="F23" s="32">
        <v>8.1091939015326506E-2</v>
      </c>
      <c r="G23" s="32">
        <v>9.5131288912950994E-3</v>
      </c>
      <c r="H23" s="32">
        <v>0.14283474443399199</v>
      </c>
      <c r="I23" s="32">
        <v>-2.3286148645545301E-3</v>
      </c>
      <c r="J23" s="32">
        <v>-4.4825343738387202E-3</v>
      </c>
      <c r="K23" s="32">
        <v>5.3691821490136002E-2</v>
      </c>
      <c r="L23" s="32">
        <v>7.4341473453148593E-2</v>
      </c>
      <c r="M23" s="32">
        <v>0.15232092956877599</v>
      </c>
      <c r="N23" s="32">
        <v>0.132071950166811</v>
      </c>
      <c r="O23" s="32">
        <v>0.21329861442470699</v>
      </c>
      <c r="P23" s="32">
        <v>3.79347774035469E-2</v>
      </c>
      <c r="Q23" s="32">
        <v>-0.120192883910094</v>
      </c>
      <c r="R23" s="32">
        <v>-0.179086637540186</v>
      </c>
      <c r="S23" s="32">
        <v>-0.16925353009475999</v>
      </c>
      <c r="T23" s="46"/>
      <c r="U23" s="32">
        <v>7.0000000000000007E-2</v>
      </c>
      <c r="V23" s="32">
        <v>0.06</v>
      </c>
      <c r="W23" s="32">
        <v>7.0000000000000007E-2</v>
      </c>
      <c r="X23" s="32">
        <v>0.06</v>
      </c>
      <c r="Y23" s="41"/>
      <c r="Z23" s="46"/>
    </row>
    <row r="24" spans="1:26" ht="15" customHeight="1" thickTop="1" x14ac:dyDescent="0.35">
      <c r="A24" s="88"/>
      <c r="B24" s="51"/>
      <c r="C24" s="51"/>
      <c r="D24" s="51"/>
      <c r="E24" s="51"/>
      <c r="F24" s="51"/>
      <c r="G24" s="51"/>
      <c r="H24" s="51"/>
      <c r="I24" s="51"/>
      <c r="J24" s="51"/>
      <c r="K24" s="51"/>
      <c r="L24" s="51"/>
      <c r="M24" s="51"/>
      <c r="N24" s="51"/>
      <c r="O24" s="51"/>
      <c r="P24" s="51"/>
      <c r="Q24" s="51"/>
      <c r="R24" s="51"/>
      <c r="S24" s="51"/>
      <c r="T24" s="46"/>
      <c r="U24" s="51"/>
      <c r="V24" s="51"/>
      <c r="W24" s="51"/>
      <c r="X24" s="51"/>
      <c r="Y24" s="51"/>
      <c r="Z24" s="46"/>
    </row>
    <row r="25" spans="1:26" ht="15" customHeight="1" x14ac:dyDescent="0.35">
      <c r="A25" s="33" t="s">
        <v>225</v>
      </c>
      <c r="B25" s="34"/>
      <c r="C25" s="34"/>
      <c r="D25" s="34"/>
      <c r="E25" s="34"/>
      <c r="F25" s="34"/>
      <c r="G25" s="34"/>
      <c r="H25" s="34"/>
      <c r="I25" s="34"/>
      <c r="J25" s="34"/>
      <c r="K25" s="34"/>
      <c r="L25" s="34"/>
      <c r="M25" s="34"/>
      <c r="N25" s="34"/>
      <c r="O25" s="34"/>
      <c r="P25" s="34"/>
      <c r="Q25" s="34"/>
      <c r="R25" s="34"/>
      <c r="S25" s="34"/>
      <c r="T25" s="47"/>
      <c r="U25" s="34"/>
      <c r="V25" s="34"/>
      <c r="W25" s="34"/>
      <c r="X25" s="34"/>
      <c r="Y25" s="34"/>
      <c r="Z25" s="46"/>
    </row>
    <row r="26" spans="1:26" ht="15" customHeight="1" x14ac:dyDescent="0.35">
      <c r="A26" s="84" t="s">
        <v>226</v>
      </c>
      <c r="B26" s="13">
        <v>195156000</v>
      </c>
      <c r="C26" s="13">
        <v>200204000</v>
      </c>
      <c r="D26" s="13">
        <v>196433000</v>
      </c>
      <c r="E26" s="13">
        <v>197513000</v>
      </c>
      <c r="F26" s="13">
        <v>193984000</v>
      </c>
      <c r="G26" s="13">
        <v>186963000</v>
      </c>
      <c r="H26" s="13">
        <v>178791000</v>
      </c>
      <c r="I26" s="13">
        <v>177526000</v>
      </c>
      <c r="J26" s="13">
        <v>173830000</v>
      </c>
      <c r="K26" s="13">
        <v>169951000</v>
      </c>
      <c r="L26" s="13">
        <v>203713000</v>
      </c>
      <c r="M26" s="13">
        <v>212517000</v>
      </c>
      <c r="N26" s="13">
        <v>202888000</v>
      </c>
      <c r="O26" s="13">
        <v>199796000</v>
      </c>
      <c r="P26" s="13">
        <v>194426000</v>
      </c>
      <c r="Q26" s="13">
        <v>189551000</v>
      </c>
      <c r="R26" s="13">
        <v>178126000</v>
      </c>
      <c r="S26" s="13">
        <v>165664000</v>
      </c>
      <c r="T26" s="47"/>
      <c r="U26" s="13">
        <v>789306000</v>
      </c>
      <c r="V26" s="13">
        <v>737264000</v>
      </c>
      <c r="W26" s="13">
        <v>760011000</v>
      </c>
      <c r="X26" s="13">
        <v>786661000</v>
      </c>
      <c r="Y26" s="13">
        <v>727767000</v>
      </c>
      <c r="Z26" s="47"/>
    </row>
    <row r="27" spans="1:26" ht="15" customHeight="1" x14ac:dyDescent="0.35">
      <c r="A27" s="85" t="s">
        <v>227</v>
      </c>
      <c r="B27" s="15">
        <v>3976000</v>
      </c>
      <c r="C27" s="15">
        <v>6668000</v>
      </c>
      <c r="D27" s="15">
        <v>7663000</v>
      </c>
      <c r="E27" s="15">
        <v>20213000</v>
      </c>
      <c r="F27" s="15">
        <v>21296000</v>
      </c>
      <c r="G27" s="15">
        <v>21877000</v>
      </c>
      <c r="H27" s="15">
        <v>54457000</v>
      </c>
      <c r="I27" s="15">
        <v>39693000</v>
      </c>
      <c r="J27" s="15">
        <v>40485000</v>
      </c>
      <c r="K27" s="15">
        <v>50102000</v>
      </c>
      <c r="L27" s="15">
        <v>46875000</v>
      </c>
      <c r="M27" s="15">
        <v>37789000</v>
      </c>
      <c r="N27" s="15">
        <v>39732000</v>
      </c>
      <c r="O27" s="15">
        <v>67194000</v>
      </c>
      <c r="P27" s="15">
        <v>65668000</v>
      </c>
      <c r="Q27" s="15">
        <v>30670000</v>
      </c>
      <c r="R27" s="15">
        <v>21044000</v>
      </c>
      <c r="S27" s="15">
        <v>56137000</v>
      </c>
      <c r="T27" s="89"/>
      <c r="U27" s="15">
        <v>38520000</v>
      </c>
      <c r="V27" s="15">
        <v>137323000</v>
      </c>
      <c r="W27" s="15">
        <v>175251000</v>
      </c>
      <c r="X27" s="15">
        <v>203264000</v>
      </c>
      <c r="Y27" s="15">
        <v>173519000</v>
      </c>
      <c r="Z27" s="89"/>
    </row>
    <row r="28" spans="1:26" ht="15" customHeight="1" thickBot="1" x14ac:dyDescent="0.4">
      <c r="A28" s="86" t="s">
        <v>22</v>
      </c>
      <c r="B28" s="87">
        <v>199132000</v>
      </c>
      <c r="C28" s="87">
        <v>206872000</v>
      </c>
      <c r="D28" s="87">
        <v>204096000</v>
      </c>
      <c r="E28" s="87">
        <v>217726000</v>
      </c>
      <c r="F28" s="87">
        <v>215280000</v>
      </c>
      <c r="G28" s="87">
        <v>208839000</v>
      </c>
      <c r="H28" s="87">
        <v>233248000</v>
      </c>
      <c r="I28" s="87">
        <v>217219000</v>
      </c>
      <c r="J28" s="87">
        <v>214315000</v>
      </c>
      <c r="K28" s="87">
        <v>220053000</v>
      </c>
      <c r="L28" s="87">
        <f t="shared" ref="L28:S28" si="0">SUM(L26:L27)</f>
        <v>250588000</v>
      </c>
      <c r="M28" s="87">
        <f t="shared" si="0"/>
        <v>250306000</v>
      </c>
      <c r="N28" s="87">
        <f t="shared" si="0"/>
        <v>242620000</v>
      </c>
      <c r="O28" s="87">
        <f t="shared" si="0"/>
        <v>266990000</v>
      </c>
      <c r="P28" s="87">
        <f t="shared" si="0"/>
        <v>260094000</v>
      </c>
      <c r="Q28" s="87">
        <f t="shared" si="0"/>
        <v>220221000</v>
      </c>
      <c r="R28" s="87">
        <f t="shared" si="0"/>
        <v>199170000</v>
      </c>
      <c r="S28" s="87">
        <f t="shared" si="0"/>
        <v>221801000</v>
      </c>
      <c r="T28" s="90"/>
      <c r="U28" s="87">
        <v>827826000</v>
      </c>
      <c r="V28" s="87">
        <v>874586000</v>
      </c>
      <c r="W28" s="87">
        <v>935262000</v>
      </c>
      <c r="X28" s="87">
        <v>989925000</v>
      </c>
      <c r="Y28" s="87">
        <v>901286000</v>
      </c>
      <c r="Z28" s="90"/>
    </row>
    <row r="29" spans="1:26" ht="15.75" customHeight="1" thickTop="1" x14ac:dyDescent="0.35">
      <c r="A29" s="91"/>
      <c r="B29" s="25"/>
      <c r="C29" s="25"/>
      <c r="D29" s="25"/>
      <c r="E29" s="25"/>
      <c r="F29" s="25"/>
      <c r="G29" s="25"/>
      <c r="H29" s="25"/>
      <c r="I29" s="25"/>
      <c r="J29" s="25"/>
      <c r="K29" s="25"/>
      <c r="L29" s="25"/>
      <c r="M29" s="25"/>
      <c r="N29" s="25"/>
      <c r="O29" s="25"/>
      <c r="P29" s="25"/>
      <c r="Q29" s="25"/>
      <c r="R29" s="25"/>
      <c r="S29" s="25"/>
      <c r="T29" s="92"/>
      <c r="U29" s="25"/>
      <c r="V29" s="25"/>
      <c r="W29" s="25"/>
      <c r="X29" s="25"/>
      <c r="Y29" s="25"/>
      <c r="Z29" s="92"/>
    </row>
    <row r="30" spans="1:26" ht="32.5" customHeight="1" x14ac:dyDescent="0.35">
      <c r="A30" s="33" t="s">
        <v>228</v>
      </c>
      <c r="B30" s="34"/>
      <c r="C30" s="34"/>
      <c r="D30" s="34"/>
      <c r="E30" s="34"/>
      <c r="F30" s="34"/>
      <c r="G30" s="34"/>
      <c r="H30" s="34"/>
      <c r="I30" s="34"/>
      <c r="J30" s="34"/>
      <c r="K30" s="34"/>
      <c r="L30" s="34"/>
      <c r="M30" s="34"/>
      <c r="N30" s="34"/>
      <c r="O30" s="34"/>
      <c r="P30" s="34"/>
      <c r="Q30" s="34"/>
      <c r="R30" s="34"/>
      <c r="S30" s="34"/>
      <c r="T30" s="47"/>
      <c r="U30" s="34"/>
      <c r="V30" s="34"/>
      <c r="W30" s="34"/>
      <c r="X30" s="34"/>
      <c r="Y30" s="34"/>
      <c r="Z30" s="47"/>
    </row>
    <row r="31" spans="1:26" ht="15" customHeight="1" x14ac:dyDescent="0.35">
      <c r="A31" s="20" t="s">
        <v>229</v>
      </c>
      <c r="B31" s="36">
        <v>199132000</v>
      </c>
      <c r="C31" s="36">
        <v>206872000</v>
      </c>
      <c r="D31" s="36">
        <v>204096000</v>
      </c>
      <c r="E31" s="36">
        <v>217726000</v>
      </c>
      <c r="F31" s="36">
        <v>215280000</v>
      </c>
      <c r="G31" s="36">
        <f>'Financial Statements'!G5</f>
        <v>208840000</v>
      </c>
      <c r="H31" s="36">
        <f>'Financial Statements'!H5</f>
        <v>233248000</v>
      </c>
      <c r="I31" s="36">
        <f>'Financial Statements'!I5</f>
        <v>217219000</v>
      </c>
      <c r="J31" s="36">
        <f>'Financial Statements'!J5</f>
        <v>214315000</v>
      </c>
      <c r="K31" s="36">
        <f>'Financial Statements'!K5</f>
        <v>220053000</v>
      </c>
      <c r="L31" s="36">
        <f>'Financial Statements'!L5</f>
        <v>250588000</v>
      </c>
      <c r="M31" s="36">
        <f>'Financial Statements'!M5</f>
        <v>250306000</v>
      </c>
      <c r="N31" s="36">
        <f>'Financial Statements'!N5</f>
        <v>242620000</v>
      </c>
      <c r="O31" s="36">
        <f>'Financial Statements'!O5</f>
        <v>266990000</v>
      </c>
      <c r="P31" s="36">
        <f>'Financial Statements'!P5</f>
        <v>260094000</v>
      </c>
      <c r="Q31" s="36">
        <f>'Financial Statements'!Q5</f>
        <v>220221000</v>
      </c>
      <c r="R31" s="36">
        <f>'Financial Statements'!R5</f>
        <v>199170000</v>
      </c>
      <c r="S31" s="36">
        <f>'Financial Statements'!S5</f>
        <v>221801000</v>
      </c>
      <c r="T31" s="47"/>
      <c r="U31" s="36">
        <v>827826000</v>
      </c>
      <c r="V31" s="36">
        <v>874587000</v>
      </c>
      <c r="W31" s="36">
        <v>935262000</v>
      </c>
      <c r="X31" s="36">
        <v>989925000</v>
      </c>
      <c r="Z31" s="47"/>
    </row>
    <row r="32" spans="1:26" ht="14.15" customHeight="1" x14ac:dyDescent="0.35">
      <c r="A32" s="37" t="s">
        <v>230</v>
      </c>
      <c r="B32" s="81">
        <v>0.09</v>
      </c>
      <c r="C32" s="81">
        <v>0.09</v>
      </c>
      <c r="D32" s="81">
        <v>0.05</v>
      </c>
      <c r="E32" s="81">
        <v>0.06</v>
      </c>
      <c r="F32" s="28">
        <v>8.1094524667961299E-2</v>
      </c>
      <c r="G32" s="28">
        <v>9.5131288912950803E-3</v>
      </c>
      <c r="H32" s="28">
        <v>0.14283474443399199</v>
      </c>
      <c r="I32" s="28">
        <v>-2.3286148645544902E-3</v>
      </c>
      <c r="J32" s="28">
        <v>-4.4825343738387202E-3</v>
      </c>
      <c r="K32" s="28">
        <v>5.3691821490136002E-2</v>
      </c>
      <c r="L32" s="28">
        <v>7.4341473453148593E-2</v>
      </c>
      <c r="M32" s="28">
        <v>0.15232092956877599</v>
      </c>
      <c r="N32" s="28">
        <v>0.132071950166811</v>
      </c>
      <c r="O32" s="28">
        <v>0.21329861442470699</v>
      </c>
      <c r="P32" s="28">
        <v>3.79347774035469E-2</v>
      </c>
      <c r="Q32" s="28">
        <v>-0.120192883910094</v>
      </c>
      <c r="R32" s="28">
        <v>-0.179086637540186</v>
      </c>
      <c r="S32" s="28">
        <v>-0.16925353009475999</v>
      </c>
      <c r="T32" s="47"/>
      <c r="U32" s="28">
        <v>7.0000000000000007E-2</v>
      </c>
      <c r="V32" s="28">
        <v>0.06</v>
      </c>
      <c r="W32" s="28">
        <v>7.0000000000000007E-2</v>
      </c>
      <c r="X32" s="28">
        <v>0.06</v>
      </c>
      <c r="Z32" s="47"/>
    </row>
    <row r="33" spans="1:26" ht="14.15" customHeight="1" x14ac:dyDescent="0.35">
      <c r="A33" s="37" t="s">
        <v>231</v>
      </c>
      <c r="B33" s="81">
        <v>0.11</v>
      </c>
      <c r="C33" s="81">
        <v>0.13</v>
      </c>
      <c r="D33" s="81">
        <v>0.1</v>
      </c>
      <c r="E33" s="81">
        <v>0.09</v>
      </c>
      <c r="F33" s="28">
        <v>9.8035461524835804E-2</v>
      </c>
      <c r="G33" s="28">
        <v>7.5855966974747203E-3</v>
      </c>
      <c r="H33" s="28">
        <v>0.12079317531945701</v>
      </c>
      <c r="I33" s="28">
        <v>-4.1400368812172196E-3</v>
      </c>
      <c r="J33" s="28">
        <v>-3.7457730675049001E-3</v>
      </c>
      <c r="K33" s="28">
        <v>5.8596491568784402E-2</v>
      </c>
      <c r="L33" s="28">
        <v>6.6350520122484102E-2</v>
      </c>
      <c r="M33" s="28">
        <v>0.158</v>
      </c>
      <c r="N33" s="28">
        <v>0.13600000000000001</v>
      </c>
      <c r="O33" s="28">
        <v>0.20300000000000001</v>
      </c>
      <c r="P33" s="28">
        <v>3.2000000000000001E-2</v>
      </c>
      <c r="Q33" s="28">
        <v>-0.14213904785088999</v>
      </c>
      <c r="R33" s="28">
        <v>-0.191151314823261</v>
      </c>
      <c r="S33" s="28">
        <v>-0.17</v>
      </c>
      <c r="T33" s="47"/>
      <c r="U33" s="28">
        <v>0.11</v>
      </c>
      <c r="V33" s="28">
        <v>0.05</v>
      </c>
      <c r="W33" s="28">
        <v>7.0000000000000007E-2</v>
      </c>
      <c r="X33" s="28">
        <v>0.05</v>
      </c>
      <c r="Z33" s="47"/>
    </row>
    <row r="34" spans="1:26" ht="14.15" customHeight="1" x14ac:dyDescent="0.35">
      <c r="A34" s="37" t="s">
        <v>232</v>
      </c>
      <c r="B34" s="81">
        <v>0.11</v>
      </c>
      <c r="C34" s="81">
        <v>0.13</v>
      </c>
      <c r="D34" s="81">
        <v>0.1</v>
      </c>
      <c r="E34" s="81">
        <v>0.09</v>
      </c>
      <c r="F34" s="28">
        <v>9.8035461524835804E-2</v>
      </c>
      <c r="G34" s="28">
        <v>7.5855966974747203E-3</v>
      </c>
      <c r="H34" s="28">
        <v>0.12079317531945701</v>
      </c>
      <c r="I34" s="28">
        <v>-4.1400368812172196E-3</v>
      </c>
      <c r="J34" s="28">
        <v>-3.7457730675049001E-3</v>
      </c>
      <c r="K34" s="28">
        <v>5.8596491568784402E-2</v>
      </c>
      <c r="L34" s="28">
        <v>6.6350520122484102E-2</v>
      </c>
      <c r="M34" s="28">
        <v>0.158</v>
      </c>
      <c r="N34" s="28">
        <v>0.13600000000000001</v>
      </c>
      <c r="O34" s="28">
        <v>0.20300000000000001</v>
      </c>
      <c r="P34" s="28">
        <v>3.2000000000000001E-2</v>
      </c>
      <c r="Q34" s="28">
        <v>-0.14213904785088999</v>
      </c>
      <c r="R34" s="28">
        <v>-0.191151314823261</v>
      </c>
      <c r="S34" s="28">
        <v>-0.17</v>
      </c>
      <c r="T34" s="47"/>
      <c r="U34" s="28">
        <v>0.11</v>
      </c>
      <c r="V34" s="28">
        <v>0.05</v>
      </c>
      <c r="W34" s="28">
        <v>7.0000000000000007E-2</v>
      </c>
      <c r="X34" s="28">
        <v>0.05</v>
      </c>
      <c r="Z34" s="47"/>
    </row>
    <row r="35" spans="1:26" ht="14.15" customHeight="1" x14ac:dyDescent="0.35">
      <c r="R35" s="11"/>
      <c r="T35" s="47"/>
      <c r="Z35" s="47"/>
    </row>
    <row r="36" spans="1:26" ht="14.15" customHeight="1" x14ac:dyDescent="0.35">
      <c r="A36" s="20" t="s">
        <v>233</v>
      </c>
      <c r="B36" s="36">
        <f t="shared" ref="B36:S36" si="1">B26</f>
        <v>195156000</v>
      </c>
      <c r="C36" s="36">
        <f t="shared" si="1"/>
        <v>200204000</v>
      </c>
      <c r="D36" s="36">
        <f t="shared" si="1"/>
        <v>196433000</v>
      </c>
      <c r="E36" s="36">
        <f t="shared" si="1"/>
        <v>197513000</v>
      </c>
      <c r="F36" s="36">
        <f t="shared" si="1"/>
        <v>193984000</v>
      </c>
      <c r="G36" s="36">
        <f t="shared" si="1"/>
        <v>186963000</v>
      </c>
      <c r="H36" s="36">
        <f t="shared" si="1"/>
        <v>178791000</v>
      </c>
      <c r="I36" s="36">
        <f t="shared" si="1"/>
        <v>177526000</v>
      </c>
      <c r="J36" s="36">
        <f t="shared" si="1"/>
        <v>173830000</v>
      </c>
      <c r="K36" s="36">
        <f t="shared" si="1"/>
        <v>169951000</v>
      </c>
      <c r="L36" s="36">
        <f t="shared" si="1"/>
        <v>203713000</v>
      </c>
      <c r="M36" s="36">
        <f t="shared" si="1"/>
        <v>212517000</v>
      </c>
      <c r="N36" s="36">
        <f t="shared" si="1"/>
        <v>202888000</v>
      </c>
      <c r="O36" s="36">
        <f t="shared" si="1"/>
        <v>199796000</v>
      </c>
      <c r="P36" s="36">
        <f t="shared" si="1"/>
        <v>194426000</v>
      </c>
      <c r="Q36" s="36">
        <f t="shared" si="1"/>
        <v>189551000</v>
      </c>
      <c r="R36" s="36">
        <f t="shared" si="1"/>
        <v>178126000</v>
      </c>
      <c r="S36" s="36">
        <f t="shared" si="1"/>
        <v>165664000</v>
      </c>
      <c r="T36" s="47"/>
      <c r="U36" s="36">
        <v>789306000</v>
      </c>
      <c r="V36" s="36">
        <v>737264000</v>
      </c>
      <c r="W36" s="36">
        <v>760011000</v>
      </c>
      <c r="X36" s="36">
        <v>786661000</v>
      </c>
      <c r="Z36" s="47"/>
    </row>
    <row r="37" spans="1:26" ht="14.15" customHeight="1" x14ac:dyDescent="0.35">
      <c r="A37" s="37" t="s">
        <v>234</v>
      </c>
      <c r="B37" s="81">
        <v>0.08</v>
      </c>
      <c r="C37" s="81">
        <v>7.0000000000000007E-2</v>
      </c>
      <c r="D37" s="81">
        <v>0.04</v>
      </c>
      <c r="E37" s="81">
        <v>-0.01</v>
      </c>
      <c r="F37" s="81">
        <v>-0.01</v>
      </c>
      <c r="G37" s="81">
        <v>-7.0000000000000007E-2</v>
      </c>
      <c r="H37" s="81">
        <v>-0.09</v>
      </c>
      <c r="I37" s="28">
        <v>-0.101193339172611</v>
      </c>
      <c r="J37" s="28">
        <v>-0.103895166611679</v>
      </c>
      <c r="K37" s="28">
        <v>-9.0991265651492501E-2</v>
      </c>
      <c r="L37" s="28">
        <v>0.13939180383800101</v>
      </c>
      <c r="M37" s="28">
        <v>0.197103522864257</v>
      </c>
      <c r="N37" s="28">
        <v>0.16716332048553201</v>
      </c>
      <c r="O37" s="28">
        <v>0.175609440368106</v>
      </c>
      <c r="P37" s="28">
        <v>-4.5588646772665498E-2</v>
      </c>
      <c r="Q37" s="28">
        <v>-0.108066648785744</v>
      </c>
      <c r="R37" s="28">
        <v>-0.12204763219115999</v>
      </c>
      <c r="S37" s="28">
        <v>-0.170834250935955</v>
      </c>
      <c r="T37" s="47"/>
      <c r="U37" s="28">
        <v>0.04</v>
      </c>
      <c r="V37" s="28">
        <v>-7.0000000000000007E-2</v>
      </c>
      <c r="W37" s="28">
        <v>0.03</v>
      </c>
      <c r="X37" s="28">
        <v>0.04</v>
      </c>
      <c r="Z37" s="47"/>
    </row>
    <row r="38" spans="1:26" ht="14.15" customHeight="1" x14ac:dyDescent="0.35">
      <c r="A38" s="37" t="s">
        <v>235</v>
      </c>
      <c r="B38" s="81">
        <v>0.1</v>
      </c>
      <c r="C38" s="81">
        <v>0.11</v>
      </c>
      <c r="D38" s="81">
        <v>0.09</v>
      </c>
      <c r="E38" s="81">
        <v>0.02</v>
      </c>
      <c r="F38" s="81">
        <v>0.01</v>
      </c>
      <c r="G38" s="81">
        <v>-7.0000000000000007E-2</v>
      </c>
      <c r="H38" s="81">
        <v>-0.11</v>
      </c>
      <c r="I38" s="28">
        <v>-0.10308774228539801</v>
      </c>
      <c r="J38" s="28">
        <v>-0.10273370495982199</v>
      </c>
      <c r="K38" s="28">
        <v>-8.5511727660394804E-2</v>
      </c>
      <c r="L38" s="28">
        <v>0.12938280845352501</v>
      </c>
      <c r="M38" s="28">
        <v>0.20399999999999999</v>
      </c>
      <c r="N38" s="28">
        <v>0.17199999999999999</v>
      </c>
      <c r="O38" s="28">
        <v>0.161</v>
      </c>
      <c r="P38" s="28">
        <v>-5.1999999999999998E-2</v>
      </c>
      <c r="Q38" s="28">
        <v>-0.13125563845476501</v>
      </c>
      <c r="R38" s="28">
        <v>-0.136470570872397</v>
      </c>
      <c r="S38" s="28">
        <v>-0.16200000000000001</v>
      </c>
      <c r="T38" s="47"/>
      <c r="U38" s="28">
        <v>0.08</v>
      </c>
      <c r="V38" s="28">
        <v>-7.0000000000000007E-2</v>
      </c>
      <c r="W38" s="28">
        <v>0.03</v>
      </c>
      <c r="X38" s="28">
        <v>0.02</v>
      </c>
      <c r="Z38" s="47"/>
    </row>
    <row r="39" spans="1:26" ht="14.15" customHeight="1" x14ac:dyDescent="0.35">
      <c r="R39" s="11"/>
      <c r="T39" s="47"/>
      <c r="Z39" s="47"/>
    </row>
    <row r="40" spans="1:26" ht="14.15" customHeight="1" x14ac:dyDescent="0.35">
      <c r="A40" s="20" t="s">
        <v>236</v>
      </c>
      <c r="B40" s="36">
        <f t="shared" ref="B40:S40" si="2">B27</f>
        <v>3976000</v>
      </c>
      <c r="C40" s="36">
        <f t="shared" si="2"/>
        <v>6668000</v>
      </c>
      <c r="D40" s="36">
        <f t="shared" si="2"/>
        <v>7663000</v>
      </c>
      <c r="E40" s="36">
        <f t="shared" si="2"/>
        <v>20213000</v>
      </c>
      <c r="F40" s="36">
        <f t="shared" si="2"/>
        <v>21296000</v>
      </c>
      <c r="G40" s="36">
        <f t="shared" si="2"/>
        <v>21877000</v>
      </c>
      <c r="H40" s="36">
        <f t="shared" si="2"/>
        <v>54457000</v>
      </c>
      <c r="I40" s="36">
        <f t="shared" si="2"/>
        <v>39693000</v>
      </c>
      <c r="J40" s="36">
        <f t="shared" si="2"/>
        <v>40485000</v>
      </c>
      <c r="K40" s="36">
        <f t="shared" si="2"/>
        <v>50102000</v>
      </c>
      <c r="L40" s="36">
        <f t="shared" si="2"/>
        <v>46875000</v>
      </c>
      <c r="M40" s="36">
        <f t="shared" si="2"/>
        <v>37789000</v>
      </c>
      <c r="N40" s="36">
        <f t="shared" si="2"/>
        <v>39732000</v>
      </c>
      <c r="O40" s="36">
        <f t="shared" si="2"/>
        <v>67194000</v>
      </c>
      <c r="P40" s="36">
        <f t="shared" si="2"/>
        <v>65668000</v>
      </c>
      <c r="Q40" s="36">
        <f t="shared" si="2"/>
        <v>30670000</v>
      </c>
      <c r="R40" s="36">
        <f t="shared" si="2"/>
        <v>21044000</v>
      </c>
      <c r="S40" s="36">
        <f t="shared" si="2"/>
        <v>56137000</v>
      </c>
      <c r="T40" s="47"/>
      <c r="U40" s="36">
        <v>38520000</v>
      </c>
      <c r="V40" s="36">
        <v>137323000</v>
      </c>
      <c r="W40" s="36">
        <v>175251000</v>
      </c>
      <c r="X40" s="36">
        <v>203264000</v>
      </c>
      <c r="Z40" s="47"/>
    </row>
    <row r="41" spans="1:26" ht="14.15" customHeight="1" x14ac:dyDescent="0.35">
      <c r="A41" s="37" t="s">
        <v>237</v>
      </c>
      <c r="B41" s="81">
        <v>1.23</v>
      </c>
      <c r="C41" s="81">
        <v>1.66</v>
      </c>
      <c r="D41" s="81">
        <v>0.25</v>
      </c>
      <c r="E41" s="81">
        <v>2.65</v>
      </c>
      <c r="F41" s="81">
        <v>4.3600000000000003</v>
      </c>
      <c r="G41" s="81">
        <v>2.2799999999999998</v>
      </c>
      <c r="H41" s="81">
        <v>6.11</v>
      </c>
      <c r="I41" s="28">
        <v>0.96373620937020699</v>
      </c>
      <c r="J41" s="28">
        <v>0.90106123215627298</v>
      </c>
      <c r="K41" s="28">
        <v>1.29016775609087</v>
      </c>
      <c r="L41" s="28">
        <v>-0.13922911655067299</v>
      </c>
      <c r="M41" s="28">
        <v>-4.7968155594185401E-2</v>
      </c>
      <c r="N41" s="28">
        <v>-1.85994812893664E-2</v>
      </c>
      <c r="O41" s="28">
        <v>0.34114406610514603</v>
      </c>
      <c r="P41" s="28">
        <v>0.40091733333333301</v>
      </c>
      <c r="Q41" s="28">
        <v>-0.18838815528328301</v>
      </c>
      <c r="R41" s="28">
        <v>-0.47035135407228401</v>
      </c>
      <c r="S41" s="28">
        <v>-0.16453850046135099</v>
      </c>
      <c r="T41" s="47"/>
      <c r="U41" s="28">
        <v>1.42</v>
      </c>
      <c r="V41" s="28">
        <v>2.56</v>
      </c>
      <c r="W41" s="28">
        <v>0.28000000000000003</v>
      </c>
      <c r="X41" s="28">
        <v>0.16</v>
      </c>
      <c r="Z41" s="47"/>
    </row>
    <row r="42" spans="1:26" ht="29.15" customHeight="1" x14ac:dyDescent="0.35">
      <c r="A42" s="37" t="s">
        <v>238</v>
      </c>
      <c r="B42" s="81">
        <v>1.23</v>
      </c>
      <c r="C42" s="81">
        <v>1.68</v>
      </c>
      <c r="D42" s="81">
        <v>0.28000000000000003</v>
      </c>
      <c r="E42" s="81">
        <v>2.68</v>
      </c>
      <c r="F42" s="81">
        <v>4.37</v>
      </c>
      <c r="G42" s="81">
        <v>2.2799999999999998</v>
      </c>
      <c r="H42" s="81">
        <v>6.09</v>
      </c>
      <c r="I42" s="28">
        <v>0.96284099454523697</v>
      </c>
      <c r="J42" s="28">
        <v>0.89793294041124805</v>
      </c>
      <c r="K42" s="28">
        <v>1.2902023101728799</v>
      </c>
      <c r="L42" s="28">
        <v>-0.14059202940044899</v>
      </c>
      <c r="M42" s="28">
        <v>-4.9000000000000002E-2</v>
      </c>
      <c r="N42" s="28">
        <v>-1.9E-2</v>
      </c>
      <c r="O42" s="28">
        <v>0.34499999999999997</v>
      </c>
      <c r="P42" s="28">
        <v>0.39700000000000002</v>
      </c>
      <c r="Q42" s="28">
        <v>-0.203343896435626</v>
      </c>
      <c r="R42" s="28">
        <v>-0.47037334530702002</v>
      </c>
      <c r="S42" s="28">
        <v>-0.192</v>
      </c>
      <c r="T42" s="47"/>
      <c r="U42" s="28">
        <v>1.44</v>
      </c>
      <c r="V42" s="28">
        <v>2.56</v>
      </c>
      <c r="W42" s="28">
        <v>0.28000000000000003</v>
      </c>
      <c r="X42" s="28">
        <v>0.16</v>
      </c>
      <c r="Z42" s="47"/>
    </row>
    <row r="43" spans="1:26" ht="14.15" customHeight="1" x14ac:dyDescent="0.35">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topLeftCell="A2" zoomScale="70" zoomScaleNormal="70" workbookViewId="0">
      <selection activeCell="A13" sqref="A13"/>
    </sheetView>
  </sheetViews>
  <sheetFormatPr defaultColWidth="13.08984375" defaultRowHeight="12.5" x14ac:dyDescent="0.25"/>
  <cols>
    <col min="1" max="1" width="142.81640625" customWidth="1"/>
    <col min="2" max="2" width="0.81640625" customWidth="1"/>
  </cols>
  <sheetData>
    <row r="1" spans="1:2" ht="14.15" customHeight="1" x14ac:dyDescent="0.35">
      <c r="A1" s="35" t="s">
        <v>239</v>
      </c>
      <c r="B1" s="46"/>
    </row>
    <row r="2" spans="1:2" ht="75.75" customHeight="1" x14ac:dyDescent="0.35">
      <c r="A2" s="93" t="s">
        <v>240</v>
      </c>
      <c r="B2" s="46"/>
    </row>
    <row r="3" spans="1:2" ht="262.5" customHeight="1" x14ac:dyDescent="0.35">
      <c r="A3" s="95" t="s">
        <v>243</v>
      </c>
      <c r="B3" s="46"/>
    </row>
    <row r="4" spans="1:2" ht="172.5" customHeight="1" x14ac:dyDescent="0.35">
      <c r="A4" s="93" t="s">
        <v>241</v>
      </c>
      <c r="B4" s="47"/>
    </row>
    <row r="5" spans="1:2" ht="144.15" customHeight="1" x14ac:dyDescent="0.35">
      <c r="A5" s="95" t="s">
        <v>245</v>
      </c>
      <c r="B5" s="47"/>
    </row>
    <row r="6" spans="1:2" ht="70.75" customHeight="1" x14ac:dyDescent="0.35">
      <c r="A6" s="95" t="s">
        <v>244</v>
      </c>
      <c r="B6" s="47"/>
    </row>
    <row r="7" spans="1:2" ht="14.15" customHeight="1" x14ac:dyDescent="0.35">
      <c r="B7" s="47"/>
    </row>
    <row r="8" spans="1:2" ht="5.75" customHeight="1" x14ac:dyDescent="0.35">
      <c r="A8" s="47"/>
      <c r="B8" s="47"/>
    </row>
    <row r="9" spans="1:2" ht="14.15" customHeight="1" x14ac:dyDescent="0.25"/>
    <row r="10" spans="1:2" ht="14.15" customHeight="1" x14ac:dyDescent="0.25"/>
    <row r="11" spans="1:2" ht="14.15" customHeight="1" x14ac:dyDescent="0.25"/>
    <row r="12" spans="1:2" ht="14.15" customHeight="1" x14ac:dyDescent="0.25"/>
    <row r="13" spans="1:2" ht="14.15" customHeight="1" x14ac:dyDescent="0.25"/>
    <row r="14" spans="1:2" ht="14.15" customHeight="1" x14ac:dyDescent="0.25"/>
    <row r="15" spans="1:2" ht="14.15" customHeight="1" x14ac:dyDescent="0.25"/>
    <row r="16" spans="1:2"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ht="14.15" customHeight="1" x14ac:dyDescent="0.25"/>
    <row r="82" ht="14.15" customHeight="1" x14ac:dyDescent="0.25"/>
    <row r="83" ht="14.15" customHeight="1" x14ac:dyDescent="0.25"/>
    <row r="84" ht="14.15" customHeight="1" x14ac:dyDescent="0.25"/>
    <row r="85" ht="14.15" customHeight="1" x14ac:dyDescent="0.25"/>
    <row r="86" ht="14.15" customHeight="1" x14ac:dyDescent="0.25"/>
    <row r="87" ht="14.15" customHeight="1" x14ac:dyDescent="0.25"/>
    <row r="88" ht="14.1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4.15" customHeight="1" x14ac:dyDescent="0.25"/>
    <row r="96"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row r="194" ht="14.15" customHeight="1" x14ac:dyDescent="0.25"/>
    <row r="195" ht="14.15" customHeight="1" x14ac:dyDescent="0.25"/>
    <row r="196" ht="14.15" customHeight="1" x14ac:dyDescent="0.25"/>
    <row r="197" ht="14.15" customHeight="1" x14ac:dyDescent="0.25"/>
    <row r="198" ht="14.15" customHeight="1" x14ac:dyDescent="0.25"/>
    <row r="199" ht="14.15" customHeight="1" x14ac:dyDescent="0.25"/>
    <row r="200" ht="14.15" customHeight="1" x14ac:dyDescent="0.25"/>
    <row r="201" ht="14.15" customHeight="1" x14ac:dyDescent="0.25"/>
    <row r="202" ht="14.15" customHeight="1" x14ac:dyDescent="0.25"/>
    <row r="203" ht="14.15" customHeight="1" x14ac:dyDescent="0.25"/>
    <row r="204" ht="14.15" customHeight="1" x14ac:dyDescent="0.25"/>
    <row r="205" ht="14.15" customHeight="1" x14ac:dyDescent="0.25"/>
    <row r="206" ht="14.15" customHeight="1" x14ac:dyDescent="0.25"/>
    <row r="207" ht="14.15" customHeight="1" x14ac:dyDescent="0.25"/>
    <row r="208" ht="14.15" customHeight="1" x14ac:dyDescent="0.25"/>
    <row r="209" ht="14.15" customHeight="1" x14ac:dyDescent="0.25"/>
    <row r="210" ht="14.15" customHeight="1" x14ac:dyDescent="0.25"/>
    <row r="211" ht="14.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Steve Ciardiello</cp:lastModifiedBy>
  <cp:revision>2</cp:revision>
  <dcterms:created xsi:type="dcterms:W3CDTF">2026-08-06T12:54:08Z</dcterms:created>
  <dcterms:modified xsi:type="dcterms:W3CDTF">2026-08-11T21:05:23Z</dcterms:modified>
</cp:coreProperties>
</file>