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autoCompressPictures="0" defaultThemeVersion="166925"/>
  <mc:AlternateContent xmlns:mc="http://schemas.openxmlformats.org/markup-compatibility/2006">
    <mc:Choice Requires="x15">
      <x15ac:absPath xmlns:x15ac="http://schemas.microsoft.com/office/spreadsheetml/2010/11/ac" url="C:\Users\mlieb\Box Sync\2023 Information\2023 Financial Reporting\Q1 2023 (Financial Reporting)\07 IR Metrics File\"/>
    </mc:Choice>
  </mc:AlternateContent>
  <xr:revisionPtr revIDLastSave="0" documentId="13_ncr:1_{DD1C95F7-0B24-44CD-91D7-A059D9E43A0A}" xr6:coauthVersionLast="47" xr6:coauthVersionMax="47" xr10:uidLastSave="{00000000-0000-0000-0000-000000000000}"/>
  <bookViews>
    <workbookView xWindow="-120" yWindow="-120" windowWidth="29040" windowHeight="15225" tabRatio="500" xr2:uid="{00000000-000D-0000-FFFF-FFFF00000000}"/>
  </bookViews>
  <sheets>
    <sheet name="Metric Sheet" sheetId="1" r:id="rId1"/>
    <sheet name="Non-GAAP Financial Metrics" sheetId="2" r:id="rId2"/>
  </sheets>
  <definedNames>
    <definedName name="_xlnm.Print_Area" localSheetId="1">'Non-GAAP Financial Metrics'!$A$1:$A$7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8" i="1" l="1"/>
  <c r="S187" i="1"/>
  <c r="S186" i="1"/>
  <c r="S185" i="1"/>
  <c r="S137" i="1"/>
  <c r="S136" i="1"/>
  <c r="S135" i="1"/>
  <c r="S134" i="1"/>
  <c r="S133" i="1"/>
  <c r="S179" i="1"/>
  <c r="S178" i="1"/>
  <c r="S177" i="1"/>
  <c r="S176" i="1"/>
  <c r="S175" i="1"/>
  <c r="S174" i="1"/>
  <c r="S173" i="1"/>
  <c r="S169" i="1"/>
  <c r="S168" i="1"/>
  <c r="S167" i="1"/>
  <c r="S166" i="1"/>
  <c r="S164" i="1"/>
  <c r="S163" i="1"/>
  <c r="S162" i="1"/>
  <c r="S161" i="1"/>
  <c r="S160" i="1"/>
  <c r="S159" i="1"/>
  <c r="S158" i="1"/>
  <c r="S154" i="1"/>
  <c r="S153" i="1"/>
  <c r="S152" i="1"/>
  <c r="S151" i="1"/>
  <c r="S150" i="1"/>
  <c r="S149" i="1"/>
  <c r="S148" i="1"/>
  <c r="S146" i="1"/>
  <c r="S145" i="1"/>
  <c r="S144" i="1"/>
  <c r="S143" i="1"/>
  <c r="S130" i="1"/>
  <c r="S129" i="1"/>
  <c r="S126" i="1"/>
  <c r="S125" i="1"/>
  <c r="S123" i="1"/>
  <c r="S122" i="1"/>
  <c r="S120" i="1"/>
  <c r="S119" i="1"/>
  <c r="S118" i="1"/>
  <c r="S117" i="1"/>
  <c r="S116" i="1"/>
  <c r="S115" i="1"/>
  <c r="S114" i="1"/>
  <c r="S113" i="1"/>
  <c r="S112" i="1"/>
  <c r="S108" i="1"/>
  <c r="S107" i="1"/>
  <c r="S106" i="1"/>
  <c r="S105" i="1"/>
  <c r="S104" i="1"/>
  <c r="S103" i="1"/>
  <c r="S99" i="1"/>
  <c r="S98" i="1"/>
  <c r="S97" i="1"/>
  <c r="S96" i="1"/>
  <c r="S95" i="1"/>
  <c r="S94" i="1"/>
  <c r="S93" i="1"/>
  <c r="S92" i="1"/>
  <c r="S91" i="1"/>
  <c r="S90" i="1"/>
  <c r="S89" i="1"/>
  <c r="S81" i="1"/>
  <c r="S80" i="1"/>
  <c r="S79" i="1"/>
  <c r="S78" i="1"/>
  <c r="S77" i="1"/>
  <c r="S76" i="1"/>
  <c r="S75" i="1"/>
  <c r="S74" i="1"/>
  <c r="S73" i="1"/>
  <c r="S66" i="1"/>
  <c r="S65" i="1"/>
  <c r="S64" i="1"/>
  <c r="S63" i="1"/>
  <c r="S62" i="1"/>
  <c r="S61" i="1"/>
  <c r="S60" i="1"/>
  <c r="S54" i="1"/>
  <c r="S44" i="1"/>
  <c r="S43" i="1"/>
  <c r="S42" i="1"/>
  <c r="S41" i="1"/>
  <c r="S40" i="1"/>
  <c r="S39" i="1"/>
  <c r="S38" i="1"/>
  <c r="S37" i="1"/>
  <c r="S36" i="1"/>
  <c r="S35" i="1"/>
  <c r="S33" i="1"/>
  <c r="S32" i="1"/>
  <c r="S31" i="1"/>
  <c r="S19" i="1"/>
  <c r="S18" i="1"/>
  <c r="S17" i="1"/>
  <c r="S16" i="1"/>
  <c r="S15" i="1"/>
  <c r="S14" i="1"/>
  <c r="S13" i="1"/>
  <c r="S12" i="1"/>
  <c r="S11" i="1"/>
  <c r="S10" i="1"/>
  <c r="S9" i="1"/>
  <c r="S7" i="1"/>
  <c r="S6" i="1"/>
  <c r="S5" i="1"/>
  <c r="J50" i="1" l="1"/>
  <c r="I50" i="1"/>
  <c r="H50" i="1"/>
  <c r="G50" i="1"/>
  <c r="F50" i="1"/>
  <c r="E50" i="1"/>
  <c r="D50" i="1"/>
  <c r="C50" i="1"/>
  <c r="B50" i="1"/>
  <c r="J53" i="1"/>
  <c r="I53" i="1"/>
  <c r="H53" i="1"/>
  <c r="G53" i="1"/>
  <c r="F53" i="1"/>
  <c r="E53" i="1"/>
  <c r="D53" i="1"/>
  <c r="C53" i="1"/>
  <c r="B53" i="1"/>
  <c r="M53" i="1"/>
  <c r="L53" i="1"/>
  <c r="K53" i="1"/>
  <c r="N53" i="1"/>
  <c r="P53" i="1"/>
  <c r="Q53" i="1"/>
  <c r="R53" i="1"/>
  <c r="S258" i="1"/>
  <c r="S257" i="1"/>
  <c r="S253" i="1"/>
  <c r="S251" i="1"/>
  <c r="S250" i="1"/>
  <c r="S249" i="1"/>
  <c r="S245" i="1"/>
  <c r="S244" i="1"/>
  <c r="S243" i="1"/>
  <c r="S242" i="1"/>
  <c r="S238" i="1"/>
  <c r="S237" i="1"/>
  <c r="S236" i="1"/>
  <c r="S235" i="1"/>
  <c r="S234" i="1"/>
  <c r="N230" i="1"/>
  <c r="M230" i="1"/>
  <c r="L230" i="1"/>
  <c r="K230" i="1"/>
  <c r="S229" i="1"/>
  <c r="S228" i="1"/>
  <c r="S225" i="1"/>
  <c r="S224" i="1"/>
  <c r="S218" i="1"/>
  <c r="S217" i="1"/>
  <c r="S216" i="1"/>
  <c r="N211" i="1"/>
  <c r="C211" i="1"/>
  <c r="B211" i="1"/>
  <c r="N207" i="1"/>
  <c r="C207" i="1"/>
  <c r="B207" i="1"/>
  <c r="N203" i="1"/>
  <c r="C203" i="1"/>
  <c r="B203" i="1"/>
  <c r="S109" i="1"/>
  <c r="S100" i="1"/>
  <c r="R87" i="1"/>
  <c r="Q87" i="1"/>
  <c r="P87" i="1"/>
  <c r="N87" i="1"/>
  <c r="M87" i="1"/>
  <c r="L87" i="1"/>
  <c r="K87" i="1"/>
  <c r="J87" i="1"/>
  <c r="I87" i="1"/>
  <c r="H87" i="1"/>
  <c r="G87" i="1"/>
  <c r="F87" i="1"/>
  <c r="E87" i="1"/>
  <c r="D87" i="1"/>
  <c r="C87" i="1"/>
  <c r="B87" i="1"/>
  <c r="R82" i="1"/>
  <c r="Q82" i="1"/>
  <c r="M82" i="1"/>
  <c r="L82" i="1"/>
  <c r="K82" i="1"/>
  <c r="J82" i="1"/>
  <c r="I82" i="1"/>
  <c r="H82" i="1"/>
  <c r="G82" i="1"/>
  <c r="F82" i="1"/>
  <c r="E82" i="1"/>
  <c r="D82" i="1"/>
  <c r="C82" i="1"/>
  <c r="B82" i="1"/>
  <c r="R71" i="1"/>
  <c r="Q71" i="1"/>
  <c r="P71" i="1"/>
  <c r="N71" i="1"/>
  <c r="M71" i="1"/>
  <c r="L71" i="1"/>
  <c r="K71" i="1"/>
  <c r="J71" i="1"/>
  <c r="I71" i="1"/>
  <c r="H71" i="1"/>
  <c r="G71" i="1"/>
  <c r="F71" i="1"/>
  <c r="E71" i="1"/>
  <c r="D71" i="1"/>
  <c r="C71" i="1"/>
  <c r="B71" i="1"/>
  <c r="R67" i="1"/>
  <c r="Q67" i="1"/>
  <c r="M67" i="1"/>
  <c r="L67" i="1"/>
  <c r="K67" i="1"/>
  <c r="J67" i="1"/>
  <c r="I67" i="1"/>
  <c r="H67" i="1"/>
  <c r="G67" i="1"/>
  <c r="F67" i="1"/>
  <c r="E67" i="1"/>
  <c r="D67" i="1"/>
  <c r="C67" i="1"/>
  <c r="B67" i="1"/>
  <c r="R58" i="1"/>
  <c r="Q58" i="1"/>
  <c r="P58" i="1"/>
  <c r="N58" i="1"/>
  <c r="M58" i="1"/>
  <c r="L58" i="1"/>
  <c r="K58" i="1"/>
  <c r="J58" i="1"/>
  <c r="I58" i="1"/>
  <c r="H58" i="1"/>
  <c r="G58" i="1"/>
  <c r="F58" i="1"/>
  <c r="E58" i="1"/>
  <c r="D58" i="1"/>
  <c r="C58" i="1"/>
  <c r="B58" i="1"/>
  <c r="R52" i="1"/>
  <c r="Q52" i="1"/>
  <c r="P52" i="1"/>
  <c r="N52" i="1"/>
  <c r="M52" i="1"/>
  <c r="L52" i="1"/>
  <c r="K52" i="1"/>
  <c r="J52" i="1"/>
  <c r="I52" i="1"/>
  <c r="H52" i="1"/>
  <c r="G52" i="1"/>
  <c r="F52" i="1"/>
  <c r="E52" i="1"/>
  <c r="D52" i="1"/>
  <c r="C52" i="1"/>
  <c r="B52" i="1"/>
  <c r="R51" i="1"/>
  <c r="Q51" i="1"/>
  <c r="P51" i="1"/>
  <c r="N51" i="1"/>
  <c r="M51" i="1"/>
  <c r="L51" i="1"/>
  <c r="K51" i="1"/>
  <c r="J51" i="1"/>
  <c r="I51" i="1"/>
  <c r="H51" i="1"/>
  <c r="G51" i="1"/>
  <c r="F51" i="1"/>
  <c r="E51" i="1"/>
  <c r="D51" i="1"/>
  <c r="C51" i="1"/>
  <c r="B51" i="1"/>
  <c r="R50" i="1"/>
  <c r="Q50" i="1"/>
  <c r="P50" i="1"/>
  <c r="N50" i="1"/>
  <c r="M50" i="1"/>
  <c r="L50" i="1"/>
  <c r="L55" i="1" s="1"/>
  <c r="K50" i="1"/>
  <c r="K55" i="1" s="1"/>
  <c r="F55" i="1"/>
  <c r="R45" i="1"/>
  <c r="Q45" i="1"/>
  <c r="N45" i="1"/>
  <c r="M45" i="1"/>
  <c r="L45" i="1"/>
  <c r="K45" i="1"/>
  <c r="J45" i="1"/>
  <c r="I45" i="1"/>
  <c r="H45" i="1"/>
  <c r="G45" i="1"/>
  <c r="F45" i="1"/>
  <c r="E45" i="1"/>
  <c r="D45" i="1"/>
  <c r="C45" i="1"/>
  <c r="B45" i="1"/>
  <c r="R44" i="1"/>
  <c r="Q44" i="1"/>
  <c r="N44" i="1"/>
  <c r="M44" i="1"/>
  <c r="L44" i="1"/>
  <c r="K44" i="1"/>
  <c r="J44" i="1"/>
  <c r="I44" i="1"/>
  <c r="H44" i="1"/>
  <c r="G44" i="1"/>
  <c r="F44" i="1"/>
  <c r="E44" i="1"/>
  <c r="D44" i="1"/>
  <c r="C44" i="1"/>
  <c r="B44" i="1"/>
  <c r="R43" i="1"/>
  <c r="Q43" i="1"/>
  <c r="N43" i="1"/>
  <c r="M43" i="1"/>
  <c r="L43" i="1"/>
  <c r="K43" i="1"/>
  <c r="J43" i="1"/>
  <c r="I43" i="1"/>
  <c r="H43" i="1"/>
  <c r="G43" i="1"/>
  <c r="F43" i="1"/>
  <c r="E43" i="1"/>
  <c r="D43" i="1"/>
  <c r="C43" i="1"/>
  <c r="B43" i="1"/>
  <c r="R42" i="1"/>
  <c r="Q42" i="1"/>
  <c r="N42" i="1"/>
  <c r="M42" i="1"/>
  <c r="L42" i="1"/>
  <c r="K42" i="1"/>
  <c r="J42" i="1"/>
  <c r="I42" i="1"/>
  <c r="H42" i="1"/>
  <c r="G42" i="1"/>
  <c r="F42" i="1"/>
  <c r="E42" i="1"/>
  <c r="D42" i="1"/>
  <c r="C42" i="1"/>
  <c r="B42" i="1"/>
  <c r="R41" i="1"/>
  <c r="Q41" i="1"/>
  <c r="N41" i="1"/>
  <c r="M41" i="1"/>
  <c r="L41" i="1"/>
  <c r="K41" i="1"/>
  <c r="J41" i="1"/>
  <c r="I41" i="1"/>
  <c r="H41" i="1"/>
  <c r="G41" i="1"/>
  <c r="F41" i="1"/>
  <c r="E41" i="1"/>
  <c r="D41" i="1"/>
  <c r="C41" i="1"/>
  <c r="B41" i="1"/>
  <c r="R40" i="1"/>
  <c r="Q40" i="1"/>
  <c r="N40" i="1"/>
  <c r="M40" i="1"/>
  <c r="L40" i="1"/>
  <c r="K40" i="1"/>
  <c r="J40" i="1"/>
  <c r="I40" i="1"/>
  <c r="H40" i="1"/>
  <c r="G40" i="1"/>
  <c r="F40" i="1"/>
  <c r="E40" i="1"/>
  <c r="D40" i="1"/>
  <c r="C40" i="1"/>
  <c r="B40" i="1"/>
  <c r="R39" i="1"/>
  <c r="M39" i="1"/>
  <c r="R38" i="1"/>
  <c r="Q38" i="1"/>
  <c r="N38" i="1"/>
  <c r="M38" i="1"/>
  <c r="L38" i="1"/>
  <c r="K38" i="1"/>
  <c r="J38" i="1"/>
  <c r="I38" i="1"/>
  <c r="H38" i="1"/>
  <c r="G38" i="1"/>
  <c r="F38" i="1"/>
  <c r="E38" i="1"/>
  <c r="D38" i="1"/>
  <c r="C38" i="1"/>
  <c r="B38" i="1"/>
  <c r="R37" i="1"/>
  <c r="Q37" i="1"/>
  <c r="N37" i="1"/>
  <c r="M37" i="1"/>
  <c r="L37" i="1"/>
  <c r="K37" i="1"/>
  <c r="J37" i="1"/>
  <c r="I37" i="1"/>
  <c r="H37" i="1"/>
  <c r="G37" i="1"/>
  <c r="F37" i="1"/>
  <c r="E37" i="1"/>
  <c r="D37" i="1"/>
  <c r="C37" i="1"/>
  <c r="B37" i="1"/>
  <c r="R36" i="1"/>
  <c r="Q36" i="1"/>
  <c r="N36" i="1"/>
  <c r="M36" i="1"/>
  <c r="L36" i="1"/>
  <c r="K36" i="1"/>
  <c r="J36" i="1"/>
  <c r="I36" i="1"/>
  <c r="H36" i="1"/>
  <c r="G36" i="1"/>
  <c r="F36" i="1"/>
  <c r="E36" i="1"/>
  <c r="D36" i="1"/>
  <c r="C36" i="1"/>
  <c r="B36" i="1"/>
  <c r="R35" i="1"/>
  <c r="Q35" i="1"/>
  <c r="N35" i="1"/>
  <c r="M35" i="1"/>
  <c r="L35" i="1"/>
  <c r="K35" i="1"/>
  <c r="J35" i="1"/>
  <c r="I35" i="1"/>
  <c r="H35" i="1"/>
  <c r="G35" i="1"/>
  <c r="F35" i="1"/>
  <c r="E35" i="1"/>
  <c r="D35" i="1"/>
  <c r="C35" i="1"/>
  <c r="B35" i="1"/>
  <c r="R33" i="1"/>
  <c r="Q33" i="1"/>
  <c r="N33" i="1"/>
  <c r="M33" i="1"/>
  <c r="L33" i="1"/>
  <c r="K33" i="1"/>
  <c r="J33" i="1"/>
  <c r="I33" i="1"/>
  <c r="H33" i="1"/>
  <c r="G33" i="1"/>
  <c r="F33" i="1"/>
  <c r="E33" i="1"/>
  <c r="D33" i="1"/>
  <c r="C33" i="1"/>
  <c r="B33" i="1"/>
  <c r="R32" i="1"/>
  <c r="Q32" i="1"/>
  <c r="N32" i="1"/>
  <c r="M32" i="1"/>
  <c r="L32" i="1"/>
  <c r="K32" i="1"/>
  <c r="J32" i="1"/>
  <c r="I32" i="1"/>
  <c r="H32" i="1"/>
  <c r="G32" i="1"/>
  <c r="F32" i="1"/>
  <c r="E32" i="1"/>
  <c r="D32" i="1"/>
  <c r="C32" i="1"/>
  <c r="B32" i="1"/>
  <c r="R31" i="1"/>
  <c r="Q31" i="1"/>
  <c r="N31" i="1"/>
  <c r="M31" i="1"/>
  <c r="L31" i="1"/>
  <c r="K31" i="1"/>
  <c r="J31" i="1"/>
  <c r="I31" i="1"/>
  <c r="H31" i="1"/>
  <c r="G31" i="1"/>
  <c r="F31" i="1"/>
  <c r="E31" i="1"/>
  <c r="D31" i="1"/>
  <c r="C31" i="1"/>
  <c r="B31" i="1"/>
  <c r="S58" i="1"/>
  <c r="C55" i="1" l="1"/>
  <c r="D55" i="1"/>
  <c r="S53" i="1"/>
  <c r="R55" i="1"/>
  <c r="S50" i="1"/>
  <c r="S230" i="1"/>
  <c r="N55" i="1"/>
  <c r="I55" i="1"/>
  <c r="S67" i="1"/>
  <c r="S51" i="1"/>
  <c r="E55" i="1"/>
  <c r="M55" i="1"/>
  <c r="S45" i="1"/>
  <c r="S52" i="1"/>
  <c r="P55" i="1"/>
  <c r="G55" i="1"/>
  <c r="B55" i="1"/>
  <c r="J55" i="1"/>
  <c r="Q55" i="1"/>
  <c r="H55" i="1"/>
  <c r="S71" i="1"/>
  <c r="S87" i="1"/>
  <c r="S55" i="1" l="1"/>
</calcChain>
</file>

<file path=xl/sharedStrings.xml><?xml version="1.0" encoding="utf-8"?>
<sst xmlns="http://schemas.openxmlformats.org/spreadsheetml/2006/main" count="236" uniqueCount="189">
  <si>
    <t>Shutterstock, Inc. First Quarter Financial Information</t>
  </si>
  <si>
    <t>(amounts in thousands, except per share and share data, or unless noted otherwise)</t>
  </si>
  <si>
    <t>Q1 2020</t>
  </si>
  <si>
    <t>Q2 2020</t>
  </si>
  <si>
    <t>Q3 2020</t>
  </si>
  <si>
    <t>Q4 2020</t>
  </si>
  <si>
    <t>Q1 2021</t>
  </si>
  <si>
    <t>Q2 2021</t>
  </si>
  <si>
    <t>Q3 2021</t>
  </si>
  <si>
    <t>Q4 2021</t>
  </si>
  <si>
    <t>Q1 2022</t>
  </si>
  <si>
    <t>Q2 2022</t>
  </si>
  <si>
    <t>Q3 2022</t>
  </si>
  <si>
    <t>Q4 2022</t>
  </si>
  <si>
    <t>Q1 2023</t>
  </si>
  <si>
    <t>Q1 2023 TTM</t>
  </si>
  <si>
    <t>CONSOLIDATED INCOME STATEMENT</t>
  </si>
  <si>
    <t>E-Commerce Revenue</t>
  </si>
  <si>
    <t>Enterprise Revenue</t>
  </si>
  <si>
    <t>Other</t>
  </si>
  <si>
    <t>Revenue</t>
  </si>
  <si>
    <t>Operating expenses</t>
  </si>
  <si>
    <t>Cost of revenue</t>
  </si>
  <si>
    <t>Sales &amp; marketing</t>
  </si>
  <si>
    <t>Product development</t>
  </si>
  <si>
    <t>General and administrative</t>
  </si>
  <si>
    <t>Impairment of lease and related assets</t>
  </si>
  <si>
    <t>Total Operating Expenses</t>
  </si>
  <si>
    <t>Income from operations</t>
  </si>
  <si>
    <t>Gain on sale of Webdam</t>
  </si>
  <si>
    <t>Other income / (expense), net</t>
  </si>
  <si>
    <t>Income / (Loss) before income taxes</t>
  </si>
  <si>
    <t>Provision / (Benefit) for income tax</t>
  </si>
  <si>
    <t>Net income</t>
  </si>
  <si>
    <t>Net income per common share:</t>
  </si>
  <si>
    <t>Basic</t>
  </si>
  <si>
    <t>Diluted</t>
  </si>
  <si>
    <t>Weighted average common shares outstanding:</t>
  </si>
  <si>
    <t>CONSOLIDATED INCOME STATEMENT AS A PERCENT OF TOTAL REVENUE</t>
  </si>
  <si>
    <t>as a percentage of revenue</t>
  </si>
  <si>
    <t>Total operating expenses</t>
  </si>
  <si>
    <t>ADJUSTED EBITDA RECONCILIATION</t>
  </si>
  <si>
    <t>Net Income</t>
  </si>
  <si>
    <t>Add / (less) Non-GAAP Adjustments:</t>
  </si>
  <si>
    <t>Depreciation and Amortization</t>
  </si>
  <si>
    <t>Non-cash Equity-based Comp</t>
  </si>
  <si>
    <r>
      <rPr>
        <sz val="11"/>
        <color rgb="FF000000"/>
        <rFont val="Calibri"/>
      </rPr>
      <t xml:space="preserve">Other adjustments, net </t>
    </r>
    <r>
      <rPr>
        <vertAlign val="superscript"/>
        <sz val="11"/>
        <color rgb="FF000000"/>
        <rFont val="Calibri"/>
      </rPr>
      <t>(1)</t>
    </r>
  </si>
  <si>
    <t>Provision for Income Taxes</t>
  </si>
  <si>
    <t>Adjusted EBITDA</t>
  </si>
  <si>
    <t>Adjusted EBITDA Margin</t>
  </si>
  <si>
    <t>ADJUSTED NET INCOME RECONCILIATION</t>
  </si>
  <si>
    <t>Add / (less) Non-GAAP adjustments:</t>
  </si>
  <si>
    <t>Non-cash equity-based compensation</t>
  </si>
  <si>
    <r>
      <rPr>
        <sz val="11"/>
        <color rgb="FF000000"/>
        <rFont val="Calibri"/>
      </rPr>
      <t>Tax effect of non-cash equity-based compensation</t>
    </r>
    <r>
      <rPr>
        <vertAlign val="superscript"/>
        <sz val="11"/>
        <color rgb="FF000000"/>
        <rFont val="Calibri"/>
      </rPr>
      <t xml:space="preserve"> (2)</t>
    </r>
  </si>
  <si>
    <t>Acquisition-related amortization expense</t>
  </si>
  <si>
    <t>Adjusted net income</t>
  </si>
  <si>
    <t>Adjusted net Income per diluted common share</t>
  </si>
  <si>
    <t xml:space="preserve">(2) Statutory tax rates are used to calculate the tax effect of the adjustments. </t>
  </si>
  <si>
    <t>CONSOLIDATED CASH FLOW STATEMENT</t>
  </si>
  <si>
    <t>CASH FLOWS FROM OPERATING ACTIVITIES</t>
  </si>
  <si>
    <t>Adjustments to reconcile net income to net cash provided by operating activities:</t>
  </si>
  <si>
    <t>Depreciation and amortization</t>
  </si>
  <si>
    <t>Deferred taxes</t>
  </si>
  <si>
    <t>Bad debt expense</t>
  </si>
  <si>
    <t>Accounts receivable</t>
  </si>
  <si>
    <t>Prepaid expenses and other current and</t>
  </si>
  <si>
    <t>Accounts payable and other current and non-current liabilities</t>
  </si>
  <si>
    <t>Long-term incentives related to acquisitions</t>
  </si>
  <si>
    <t>Contributors royalties payable</t>
  </si>
  <si>
    <t>Deferred revenue</t>
  </si>
  <si>
    <t>Net Cash Provided by Operating Activities</t>
  </si>
  <si>
    <t>CASH FLOWS FROM INVESTING ACTIVITIES</t>
  </si>
  <si>
    <t>Capital expenditures</t>
  </si>
  <si>
    <t>Business combinations, net of cash acquired</t>
  </si>
  <si>
    <t>Asset acquisitions</t>
  </si>
  <si>
    <t>Investments in / advances to unconsolidated affiliates</t>
  </si>
  <si>
    <t>Acquisition of content</t>
  </si>
  <si>
    <t>Security deposit release / (payment)</t>
  </si>
  <si>
    <t>Net Cash Used in Investing Activities</t>
  </si>
  <si>
    <t>CASH FLOWS FROM FINANCING ACTIVITIES</t>
  </si>
  <si>
    <t>Net proceeds from issuance of common stock</t>
  </si>
  <si>
    <t>Proceeds from exercise of stock options</t>
  </si>
  <si>
    <t>Cash paid related to settlement of employee taxes related to RSU vesting</t>
  </si>
  <si>
    <t>Payment of cash dividend</t>
  </si>
  <si>
    <t>Proceeds from term loan</t>
  </si>
  <si>
    <t>Purchase of treasury shares</t>
  </si>
  <si>
    <t>Payment of term loan</t>
  </si>
  <si>
    <t>Payment of term loan fee</t>
  </si>
  <si>
    <t>Net Cash Provided by Financing Activities</t>
  </si>
  <si>
    <t>Effect of foreign exchange rate changes on cash</t>
  </si>
  <si>
    <t>Net increase in cash and cash equivalents</t>
  </si>
  <si>
    <t>Cash and Cash Equivalents Beginning</t>
  </si>
  <si>
    <t>Cash and Cash Equivalents Ending</t>
  </si>
  <si>
    <t>Supplemental Disclosure of Cash Information:</t>
  </si>
  <si>
    <t>Cash paid for Income Taxes</t>
  </si>
  <si>
    <t>Cash paid for interest</t>
  </si>
  <si>
    <t>FREE CASH FLOW</t>
  </si>
  <si>
    <t>Net cash provided by operating activities</t>
  </si>
  <si>
    <t>Content acquisitions</t>
  </si>
  <si>
    <t>Payments related to long-term incentives related to acquisitions</t>
  </si>
  <si>
    <t>Free Cash Flow</t>
  </si>
  <si>
    <t>CONSOLIDATED BALANCE SHEET</t>
  </si>
  <si>
    <t>ASSETS</t>
  </si>
  <si>
    <t>Current assets:</t>
  </si>
  <si>
    <t>Cash and cash equivalents</t>
  </si>
  <si>
    <t>Accounts receivable, net</t>
  </si>
  <si>
    <t>Prepaid expenses and other current assets</t>
  </si>
  <si>
    <t>Total current assets</t>
  </si>
  <si>
    <t>Property and equipment, net</t>
  </si>
  <si>
    <t>Right-of-use assets</t>
  </si>
  <si>
    <t>Intangible assets, net</t>
  </si>
  <si>
    <t>Goodwill</t>
  </si>
  <si>
    <t>Deferred tax assets, net</t>
  </si>
  <si>
    <t>Other assets</t>
  </si>
  <si>
    <t>Total Assets</t>
  </si>
  <si>
    <t>LIABILITIES AND STOCKHOLDERS’ EQUITY</t>
  </si>
  <si>
    <t>Current liabilities:</t>
  </si>
  <si>
    <t>Accounts payable</t>
  </si>
  <si>
    <t>Accrued expenses</t>
  </si>
  <si>
    <t>Contributor royalties payable</t>
  </si>
  <si>
    <t>Debt</t>
  </si>
  <si>
    <t>Other current liabilities</t>
  </si>
  <si>
    <t>Total current liabilities</t>
  </si>
  <si>
    <t>Deferred tax liability, net</t>
  </si>
  <si>
    <t>Lease liabilities</t>
  </si>
  <si>
    <t>Other non-current liabilities</t>
  </si>
  <si>
    <t>Total liabilities</t>
  </si>
  <si>
    <t>Stockholders’ equity:</t>
  </si>
  <si>
    <t>Common stock</t>
  </si>
  <si>
    <t>Treasury stock</t>
  </si>
  <si>
    <t>Additional paid-in capital</t>
  </si>
  <si>
    <t>Accumulated comprehensive loss</t>
  </si>
  <si>
    <t>Retained earnings</t>
  </si>
  <si>
    <t>Total stockholders’ equity</t>
  </si>
  <si>
    <t>Total liabilities and stockholders’ equity</t>
  </si>
  <si>
    <t>ADDITIONAL P&amp;L DATA</t>
  </si>
  <si>
    <t>GEOGRAPHIC REVENUE</t>
  </si>
  <si>
    <t>North America</t>
  </si>
  <si>
    <t>Europe</t>
  </si>
  <si>
    <t>Rest of the world</t>
  </si>
  <si>
    <t>Total revenue</t>
  </si>
  <si>
    <t>GEOGRAPHIC REVENUE GROWTH (expressed as a percentage)</t>
  </si>
  <si>
    <t>GEOGRAPHIC REVENUE GROWTH ON A CONSTANT CURRENCY BASIS (expressed as a percentage)</t>
  </si>
  <si>
    <t>REVENUE GROWTH - CONSTANT CURRENCY (expressed as a percentage)</t>
  </si>
  <si>
    <t>Total Revenue</t>
  </si>
  <si>
    <t>Revenue growth</t>
  </si>
  <si>
    <t>Revenue growth on a constant currency basis</t>
  </si>
  <si>
    <t>E-commerce revenues</t>
  </si>
  <si>
    <t>Revenue growth: E-commerce</t>
  </si>
  <si>
    <t>Revenue growth: E-commerce on a constant currency basis</t>
  </si>
  <si>
    <t>Enterprise revenues</t>
  </si>
  <si>
    <t>Revenue growth: Enterprise</t>
  </si>
  <si>
    <t>Revenue growth: Enterprise on a constant currency basis</t>
  </si>
  <si>
    <t>BILLINGS (in millions)</t>
  </si>
  <si>
    <r>
      <rPr>
        <sz val="11"/>
        <color rgb="FF000000"/>
        <rFont val="Calibri"/>
      </rPr>
      <t xml:space="preserve">Change in deferred revenue </t>
    </r>
    <r>
      <rPr>
        <vertAlign val="superscript"/>
        <sz val="11"/>
        <color rgb="FF000000"/>
        <rFont val="Calibri"/>
      </rPr>
      <t>(3)</t>
    </r>
  </si>
  <si>
    <t>Total billings</t>
  </si>
  <si>
    <t>DEPRECIATION &amp; AMORTIZATION (in millions)</t>
  </si>
  <si>
    <t>Depreciation expense</t>
  </si>
  <si>
    <t>Amortization expense</t>
  </si>
  <si>
    <t>Total depreciation and amortization</t>
  </si>
  <si>
    <t>NON-CASH EQUITY-BASED COMPENSATION BY P&amp;L LINE ITEM</t>
  </si>
  <si>
    <t>Sales and marketing</t>
  </si>
  <si>
    <t xml:space="preserve">Total </t>
  </si>
  <si>
    <t>OTHER INCOME / (EXPENSE), NET</t>
  </si>
  <si>
    <t>Foreign currency (loss) gain</t>
  </si>
  <si>
    <t>Interest expense</t>
  </si>
  <si>
    <t>Total other income</t>
  </si>
  <si>
    <t>KEY OPERATING METRICS</t>
  </si>
  <si>
    <r>
      <rPr>
        <sz val="11"/>
        <color rgb="FF000000"/>
        <rFont val="Calibri"/>
      </rPr>
      <t xml:space="preserve">Subscribers (end of period, in thousands) </t>
    </r>
    <r>
      <rPr>
        <vertAlign val="superscript"/>
        <sz val="11"/>
        <color rgb="FF000000"/>
        <rFont val="Calibri"/>
      </rPr>
      <t>(4)</t>
    </r>
  </si>
  <si>
    <r>
      <rPr>
        <sz val="11"/>
        <color rgb="FF000000"/>
        <rFont val="Calibri"/>
      </rPr>
      <t xml:space="preserve">Subscriber revenue (in millions) </t>
    </r>
    <r>
      <rPr>
        <vertAlign val="superscript"/>
        <sz val="11"/>
        <color rgb="FF000000"/>
        <rFont val="Calibri"/>
      </rPr>
      <t>(5)</t>
    </r>
  </si>
  <si>
    <r>
      <rPr>
        <sz val="11"/>
        <color rgb="FF000000"/>
        <rFont val="Calibri"/>
      </rPr>
      <t xml:space="preserve">Average revenue per customer (trailing twelve months) </t>
    </r>
    <r>
      <rPr>
        <vertAlign val="superscript"/>
        <sz val="11"/>
        <color rgb="FF000000"/>
        <rFont val="Calibri"/>
      </rPr>
      <t>(6)</t>
    </r>
  </si>
  <si>
    <r>
      <rPr>
        <sz val="11"/>
        <color rgb="FF000000"/>
        <rFont val="Calibri"/>
      </rPr>
      <t xml:space="preserve">Paid downloads (during the period) </t>
    </r>
    <r>
      <rPr>
        <vertAlign val="superscript"/>
        <sz val="11"/>
        <color rgb="FF000000"/>
        <rFont val="Calibri"/>
      </rPr>
      <t>(7)</t>
    </r>
  </si>
  <si>
    <r>
      <rPr>
        <sz val="11"/>
        <color rgb="FF000000"/>
        <rFont val="Calibri"/>
      </rPr>
      <t xml:space="preserve">Revenue per download (during the period) </t>
    </r>
    <r>
      <rPr>
        <vertAlign val="superscript"/>
        <sz val="11"/>
        <color rgb="FF000000"/>
        <rFont val="Calibri"/>
      </rPr>
      <t>(8)</t>
    </r>
  </si>
  <si>
    <r>
      <rPr>
        <sz val="11"/>
        <color rgb="FF000000"/>
        <rFont val="Calibri"/>
      </rPr>
      <t xml:space="preserve">Content in our collection (in thousands) </t>
    </r>
    <r>
      <rPr>
        <vertAlign val="superscript"/>
        <sz val="11"/>
        <color rgb="FF000000"/>
        <rFont val="Calibri"/>
      </rPr>
      <t>(9)</t>
    </r>
  </si>
  <si>
    <t>Images (end of period)</t>
  </si>
  <si>
    <t>Footage clips (end of period)</t>
  </si>
  <si>
    <t>NON-GAAP FINANCIAL MEASURES</t>
  </si>
  <si>
    <t xml:space="preserve">Reconciliations of the differences between adjusted EBITDA, adjusted EBITDA margin, adjusted net income, adjusted net income per diluted share, billings, free cash flow, and the most comparable financial measures calculated and presented in accordance with GAAP, are presented in the tab named "Metrics Sheet". 
</t>
  </si>
  <si>
    <t>Consolidated operating expenses, excluding depreciation &amp; amortization, non-cash equity based compensation,</t>
  </si>
  <si>
    <t xml:space="preserve">(1) Included in other adjustments, net is foreign currency transaction gains and losses, severance associated with strategic workforce optimizations and interest income and expense. </t>
  </si>
  <si>
    <r>
      <t xml:space="preserve">Tax effect of acquisition-related amortization expense </t>
    </r>
    <r>
      <rPr>
        <vertAlign val="superscript"/>
        <sz val="11"/>
        <color rgb="FF000000"/>
        <rFont val="Calibri"/>
      </rPr>
      <t>(2)</t>
    </r>
  </si>
  <si>
    <r>
      <t xml:space="preserve">Tax effect of other </t>
    </r>
    <r>
      <rPr>
        <vertAlign val="superscript"/>
        <sz val="11"/>
        <color rgb="FF000000"/>
        <rFont val="Calibri"/>
        <family val="2"/>
      </rPr>
      <t>(2)</t>
    </r>
  </si>
  <si>
    <r>
      <t xml:space="preserve">Tax effect of impairment of lease and related assets </t>
    </r>
    <r>
      <rPr>
        <vertAlign val="superscript"/>
        <sz val="11"/>
        <color rgb="FF000000"/>
        <rFont val="Calibri"/>
        <family val="2"/>
      </rPr>
      <t>(2)</t>
    </r>
  </si>
  <si>
    <t xml:space="preserve">(3) Change in deferred revenue excludes deferred revenue acquired through business combinations.
</t>
  </si>
  <si>
    <r>
      <rPr>
        <i/>
        <u/>
        <sz val="11"/>
        <color rgb="FF000000"/>
        <rFont val="Calibri"/>
      </rPr>
      <t xml:space="preserve">Key Operating Metric Definitions:
</t>
    </r>
    <r>
      <rPr>
        <i/>
        <sz val="11"/>
        <color rgb="FF000000"/>
        <rFont val="Calibri"/>
      </rPr>
      <t xml:space="preserve">Subscribers, Subscriber Revenue and Average Revenue Per Customer from acquisitions are included in these metrics beginning twelve months after the closing of the respective business combination. Accordingly, the metrics include Subscribers, Subscriber revenue, and Average revenue per customer from TurboSquid beginning February 2022 and from PicMonkey beginning September 2022. These metrics exclude the respective customer counts and revenues from our acquisitions of Pond5 and Splash News. 
(4) Subscribers is defined as those customers who purchase one or more of our monthly recurring products for a continuous period of at least three months, measured as of the end of the reporting period. 
(5) Subscriber revenue is defined as the revenue generated from subscribers during the period. 
(6) Average revenue per customer is calculated by dividing total revenue for the last twelve-month period by customers. Customers is defined as total active, paying customers that contributed to total revenue over the last twelve-month period.  
(7) Paid downloads is the number of downloads that our customers make in a given period of our content. Paid downloads exclude content related to our Studios business, downloads of content that are offered to customers for no charge, including our free trials, and downloads associated with our computer vision offering.
(8) Revenue per download is the amount of revenue recognized in a given period divided by the number of paid downloads in that period excluding revenue from our Studios business, revenue that is not derived from or associated with content licenses and revenue associated with our computer vision offering.
(9) Content in our collection represents approved images (photographs, vectors and illustrations) and footage (in number of clips) in our library at the end of the period. This metric excludes content that is not uploaded directly to our site but is available for license by our customers through an application program interface, content from our Studios business and editorial content.  Prior to December 31, 2022, this metric only included approved images and footage clips in our library on shutterstock.com at the end of the period. 
</t>
    </r>
  </si>
  <si>
    <t xml:space="preserve">To supplement Shutterstock’s consolidated financial statements presented in accordance with the accounting principles generally accepted in the United States, or GAAP, Shutterstock’s management considers certain financial measures that are not prepared in accordance with GAAP, collectively referred to as non-GAAP financial measures, including adjusted EBITDA, adjusted EBITDA margin, adjusted net income, adjusted net income per diluted share, revenue growth (including by distribution channel) on a constant currency basis (expressed as a percentage), billings and free cash flow. 
</t>
  </si>
  <si>
    <t xml:space="preserve">Shutterstock defines adjusted EBITDA as net income adjusted for depreciation and amortization, non-cash equity-based compensation, impairment of lease and related assets, foreign currency transaction gains and losses, severance costs associated with strategic workforce optimizations, interest income and expense and income taxes; adjusted EBITDA margin as the ratio of adjusted EBITDA to revenue; adjusted net income as net income adjusted for the impact of non-cash equity-based compensation, the amortization of acquisition-related intangible assets, impairment of lease and related assets, severance costs associated with strategic workforce optimizations, and the estimated tax impact of such adjustments; adjusted net income per diluted common share as adjusted net income divided by weighted average diluted shares; revenue growth (including by distribution channel) on a constant currency basis as the increase in current period revenues over prior period revenues, utilizing fixed exchange rates for translating foreign currency revenues for all periods in the comparison; billings as revenue adjusted for the change in deferred revenue during the period; and free cash flow as cash provided by operating activities, adjusted for capital expenditures, content acquisition, and, with respect to the three months ended March 31, 2020, a payment associated with long-term incentives related to our 2017 acquisition of Flashstock. 
These figures have not been calculated in accordance with GAAP and should be considered in addition to results prepared in accordance with GAAP and should not be considered as a substitute for, or superior to, GAAP results. Shutterstock cautions investors that non-GAAP financial measures are not based on any standardized methodology prescribed by GAAP and are not necessarily comparable to similarly-titled measures presented by other companies. </t>
  </si>
  <si>
    <t xml:space="preserve">Shutterstock’s management believes that adjusted EBITDA, adjusted EBITDA margin, adjusted net income, adjusted net income per diluted share, revenue growth (including by distribution channel) on a constant currency basis, billings and free cash flow are useful to investors because these measures enable investors to analyze Shutterstock’s operating results on the same basis as that used by management. Additionally, management believes that adjusted EBITDA, adjusted EBITDA margin, adjusted net income and adjusted net income per diluted share provide useful information to investors about the performance of the Company’s overall business because such measures eliminate the effects of unusual or other infrequent charges that are not directly attributable to Shutterstock’s underlying operating performance; revenue growth (including by distribution channel) on a constant currency basis provides useful information to investors by eliminating the effect of foreign currency fluctuations that are not directly attributable to Shutterstock’s operating performance. Management also believes that providing these non-GAAP financial measures enhances the comparability for investors in assessing Shutterstock’s financial reporting. Shutterstock’s management believes that free cash flow is useful for investors because it provides them with an important perspective on the cash available for strategic measures, after making necessary capital investments in property and equipment to support the Company’s ongoing business operations, and provides them with the same measures that management uses as the basis for making resource allocation decisions. 
</t>
  </si>
  <si>
    <t xml:space="preserve">Shutterstock’s management also uses the non-GAAP financial measures adjusted EBITDA, adjusted EBITDA margin, adjusted net income, adjusted net income per diluted share, revenue growth (including by distribution channel) on a constant currency basis, billings and free cash flow, in conjunction with GAAP financial measures, as an integral part of managing the business and to, among other things: (i) monitor and evaluate the performance of Shutterstock’s business operations, financial performance and overall liquidity; (ii) facilitate management’s internal comparisons of the historical operating performance of its business operations; (iii) facilitate management’s external comparisons of the results of its overall business to the historical operating performance of other companies that may have different capital structures and debt levels; (iv) review and assess the operating performance of Shutterstock’s management team and, together with other operational objectives, as a measure in evaluating employee compensation and bonuses; (v) analyze and evaluate financial and strategic planning decisions regarding future operating investments; and (vi) plan for and prepare future annual operating budgets and determine appropriate levels of operating investments.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</si>
</sst>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7" formatCode="&quot;$&quot;#,##0.00_);\(&quot;$&quot;#,##0.00\)"/>
    <numFmt numFmtId="43" formatCode="_(* #,##0.00_);_(* \(#,##0.00\);_(* &quot;-&quot;??_);_(@_)"/>
    <numFmt numFmtId="164" formatCode="#0;&quot;-&quot;#0;#0;_(@_)"/>
    <numFmt numFmtId="165" formatCode="&quot;$&quot;#,##0,_);&quot;$&quot;\(#,##0,\);&quot;$&quot;&quot;—&quot;_);_(@_)"/>
    <numFmt numFmtId="166" formatCode="#,##0,;\(#,##0,\);&quot;—&quot;;_(@_)"/>
    <numFmt numFmtId="167" formatCode="&quot;$&quot;* #,##0.00_);&quot;$&quot;* \(#,##0.00\);&quot;$&quot;* &quot;—&quot;_);_(@_)"/>
    <numFmt numFmtId="168" formatCode="#0%;&quot;-&quot;#0%;&quot;-&quot;\%;_(@_)"/>
    <numFmt numFmtId="169" formatCode="#0.0%;&quot;-&quot;#0.0%;&quot;-&quot;\%;_(@_)"/>
    <numFmt numFmtId="170" formatCode="#0.#######################%;&quot;-&quot;#0.#######################%;&quot;-&quot;\%;_(@_)"/>
    <numFmt numFmtId="171" formatCode="* #,##0.0;* \(#,##0.0\);* &quot;—&quot;;_(@_)"/>
    <numFmt numFmtId="172" formatCode="* #,##0.0,,;* \(#,##0.0,,\);* &quot;—&quot;;_(@_)"/>
    <numFmt numFmtId="173" formatCode="&quot;$&quot;* #,##0.0_);&quot;$&quot;* \(#,##0.0\);&quot;$&quot;* &quot;—&quot;_);_(@_)"/>
    <numFmt numFmtId="174" formatCode="&quot;$&quot;* #,##0.0,,_);&quot;$&quot;* \(#,##0.0,,\);&quot;$&quot;* &quot;—&quot;_);_(@_)"/>
    <numFmt numFmtId="175" formatCode="* #,##0;* \(#,##0\);* &quot;—&quot;;_(@_)"/>
    <numFmt numFmtId="176" formatCode="* #,##0,;* \(#,##0,\);* &quot;—&quot;;_(@_)"/>
    <numFmt numFmtId="177" formatCode="&quot;$&quot;* #,##0_);&quot;$&quot;* \(#,##0\);&quot;$&quot;* &quot;—&quot;_);_(@_)"/>
    <numFmt numFmtId="180" formatCode="_(* #,##0_);_(* \(#,##0\);_(* &quot;-&quot;??_);_(@_)"/>
  </numFmts>
  <fonts count="20"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4"/>
      <color rgb="FF000000"/>
      <name val="Calibri"/>
    </font>
    <font>
      <sz val="11"/>
      <color rgb="FF000000"/>
      <name val="Calibri"/>
    </font>
    <font>
      <i/>
      <sz val="12"/>
      <color rgb="FF000000"/>
      <name val="Calibri"/>
    </font>
    <font>
      <b/>
      <sz val="11"/>
      <color rgb="FF000000"/>
      <name val="Calibri"/>
    </font>
    <font>
      <b/>
      <sz val="12"/>
      <color rgb="FF000000"/>
      <name val="Calibri"/>
    </font>
    <font>
      <sz val="12"/>
      <color rgb="FF000000"/>
      <name val="Calibri"/>
    </font>
    <font>
      <b/>
      <sz val="12"/>
      <color rgb="FFFF0000"/>
      <name val="Calibri"/>
    </font>
    <font>
      <sz val="11"/>
      <color rgb="FFFF0000"/>
      <name val="Calibri"/>
    </font>
    <font>
      <i/>
      <sz val="11"/>
      <color rgb="FF000000"/>
      <name val="Calibri"/>
    </font>
    <font>
      <vertAlign val="superscript"/>
      <sz val="11"/>
      <color rgb="FF000000"/>
      <name val="Calibri"/>
    </font>
    <font>
      <i/>
      <u/>
      <sz val="11"/>
      <color rgb="FF000000"/>
      <name val="Calibri"/>
    </font>
    <font>
      <sz val="10"/>
      <name val="Arial"/>
    </font>
    <font>
      <vertAlign val="superscript"/>
      <sz val="11"/>
      <color rgb="FF000000"/>
      <name val="Calibri"/>
      <family val="2"/>
    </font>
    <font>
      <sz val="11"/>
      <color rgb="FF000000"/>
      <name val="Calibri"/>
      <family val="2"/>
    </font>
  </fonts>
  <fills count="5">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2F5597"/>
        <bgColor indexed="64"/>
      </patternFill>
    </fill>
  </fills>
  <borders count="8">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top/>
      <bottom style="double">
        <color rgb="FF000000"/>
      </bottom>
      <diagonal/>
    </border>
    <border>
      <left/>
      <right/>
      <top style="double">
        <color rgb="FF000000"/>
      </top>
      <bottom style="double">
        <color rgb="FF000000"/>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17" fillId="0" borderId="0" applyFont="0" applyFill="0" applyBorder="0" applyAlignment="0" applyProtection="0"/>
  </cellStyleXfs>
  <cellXfs count="92">
    <xf numFmtId="0" fontId="0" fillId="0" borderId="0" xfId="0"/>
    <xf numFmtId="0" fontId="6" fillId="2" borderId="0" xfId="0" applyFont="1" applyFill="1" applyAlignment="1">
      <alignment wrapText="1"/>
    </xf>
    <xf numFmtId="0" fontId="7" fillId="0" borderId="0" xfId="0" applyFont="1" applyAlignment="1">
      <alignment wrapText="1"/>
    </xf>
    <xf numFmtId="0" fontId="8" fillId="0" borderId="0" xfId="0" applyFont="1" applyAlignment="1">
      <alignment horizontal="left" wrapText="1"/>
    </xf>
    <xf numFmtId="0" fontId="9" fillId="0" borderId="0" xfId="0" applyFont="1" applyAlignment="1">
      <alignment horizontal="center" wrapText="1"/>
    </xf>
    <xf numFmtId="164" fontId="9" fillId="0" borderId="0" xfId="0" applyNumberFormat="1" applyFont="1" applyAlignment="1">
      <alignment horizontal="center" wrapText="1"/>
    </xf>
    <xf numFmtId="0" fontId="8" fillId="0" borderId="0" xfId="0" applyFont="1" applyAlignment="1">
      <alignment horizontal="center" wrapText="1"/>
    </xf>
    <xf numFmtId="0" fontId="10" fillId="3" borderId="0" xfId="0" applyFont="1" applyFill="1" applyAlignment="1">
      <alignment wrapText="1"/>
    </xf>
    <xf numFmtId="0" fontId="7" fillId="3" borderId="0" xfId="0" applyFont="1" applyFill="1" applyAlignment="1">
      <alignment wrapText="1"/>
    </xf>
    <xf numFmtId="0" fontId="11" fillId="0" borderId="0" xfId="0" applyFont="1" applyAlignment="1">
      <alignment horizontal="left" wrapText="1" indent="1"/>
    </xf>
    <xf numFmtId="165" fontId="7" fillId="0" borderId="0" xfId="0" applyNumberFormat="1" applyFont="1" applyAlignment="1">
      <alignment wrapText="1"/>
    </xf>
    <xf numFmtId="166" fontId="7" fillId="0" borderId="0" xfId="0" applyNumberFormat="1" applyFont="1" applyAlignment="1">
      <alignment wrapText="1"/>
    </xf>
    <xf numFmtId="166" fontId="7" fillId="0" borderId="1" xfId="0" applyNumberFormat="1" applyFont="1" applyBorder="1" applyAlignment="1">
      <alignment wrapText="1"/>
    </xf>
    <xf numFmtId="0" fontId="7" fillId="0" borderId="2" xfId="0" applyFont="1" applyBorder="1" applyAlignment="1">
      <alignment wrapText="1"/>
    </xf>
    <xf numFmtId="165" fontId="7" fillId="0" borderId="2" xfId="0" applyNumberFormat="1" applyFont="1" applyBorder="1" applyAlignment="1">
      <alignment wrapText="1"/>
    </xf>
    <xf numFmtId="0" fontId="7" fillId="0" borderId="0" xfId="0" applyFont="1" applyAlignment="1">
      <alignment horizontal="left" wrapText="1" indent="1"/>
    </xf>
    <xf numFmtId="0" fontId="7" fillId="0" borderId="1" xfId="0" applyFont="1" applyBorder="1" applyAlignment="1">
      <alignment horizontal="left" wrapText="1" indent="1"/>
    </xf>
    <xf numFmtId="0" fontId="7" fillId="0" borderId="3" xfId="0" applyFont="1" applyBorder="1" applyAlignment="1">
      <alignment horizontal="left" wrapText="1" indent="2"/>
    </xf>
    <xf numFmtId="166" fontId="7" fillId="0" borderId="3" xfId="0" applyNumberFormat="1" applyFont="1" applyBorder="1" applyAlignment="1">
      <alignment wrapText="1"/>
    </xf>
    <xf numFmtId="0" fontId="7" fillId="0" borderId="2" xfId="0" applyFont="1" applyBorder="1" applyAlignment="1">
      <alignment horizontal="left" wrapText="1" indent="1"/>
    </xf>
    <xf numFmtId="166" fontId="7" fillId="0" borderId="2" xfId="0" applyNumberFormat="1" applyFont="1" applyBorder="1" applyAlignment="1">
      <alignment wrapText="1"/>
    </xf>
    <xf numFmtId="0" fontId="7" fillId="0" borderId="1" xfId="0" applyFont="1" applyBorder="1" applyAlignment="1">
      <alignment horizontal="left" wrapText="1"/>
    </xf>
    <xf numFmtId="0" fontId="7" fillId="0" borderId="1" xfId="0" applyFont="1" applyBorder="1" applyAlignment="1">
      <alignment wrapText="1"/>
    </xf>
    <xf numFmtId="0" fontId="9" fillId="0" borderId="4" xfId="0" applyFont="1" applyBorder="1" applyAlignment="1">
      <alignment horizontal="left" wrapText="1" indent="1"/>
    </xf>
    <xf numFmtId="165" fontId="9" fillId="0" borderId="4" xfId="0" applyNumberFormat="1" applyFont="1" applyBorder="1" applyAlignment="1">
      <alignment wrapText="1"/>
    </xf>
    <xf numFmtId="0" fontId="7" fillId="0" borderId="5" xfId="0" applyFont="1" applyBorder="1" applyAlignment="1">
      <alignment wrapText="1"/>
    </xf>
    <xf numFmtId="167" fontId="7" fillId="0" borderId="0" xfId="0" applyNumberFormat="1" applyFont="1" applyAlignment="1">
      <alignment wrapText="1"/>
    </xf>
    <xf numFmtId="168" fontId="7" fillId="0" borderId="0" xfId="0" applyNumberFormat="1" applyFont="1" applyAlignment="1">
      <alignment wrapText="1"/>
    </xf>
    <xf numFmtId="168" fontId="7" fillId="0" borderId="1" xfId="0" applyNumberFormat="1" applyFont="1" applyBorder="1" applyAlignment="1">
      <alignment wrapText="1"/>
    </xf>
    <xf numFmtId="168" fontId="7" fillId="0" borderId="2" xfId="0" applyNumberFormat="1" applyFont="1" applyBorder="1" applyAlignment="1">
      <alignment wrapText="1"/>
    </xf>
    <xf numFmtId="168" fontId="7" fillId="0" borderId="3" xfId="0" applyNumberFormat="1" applyFont="1" applyBorder="1" applyAlignment="1">
      <alignment wrapText="1"/>
    </xf>
    <xf numFmtId="168" fontId="9" fillId="0" borderId="4" xfId="0" applyNumberFormat="1" applyFont="1" applyBorder="1" applyAlignment="1">
      <alignment wrapText="1"/>
    </xf>
    <xf numFmtId="0" fontId="12" fillId="3" borderId="0" xfId="0" applyFont="1" applyFill="1" applyAlignment="1">
      <alignment wrapText="1"/>
    </xf>
    <xf numFmtId="0" fontId="13" fillId="0" borderId="0" xfId="0" applyFont="1" applyAlignment="1">
      <alignment wrapText="1"/>
    </xf>
    <xf numFmtId="169" fontId="7" fillId="0" borderId="0" xfId="0" applyNumberFormat="1" applyFont="1" applyAlignment="1">
      <alignment wrapText="1"/>
    </xf>
    <xf numFmtId="169" fontId="7" fillId="0" borderId="1" xfId="0" applyNumberFormat="1" applyFont="1" applyBorder="1" applyAlignment="1">
      <alignment wrapText="1"/>
    </xf>
    <xf numFmtId="0" fontId="7" fillId="0" borderId="4" xfId="0" applyFont="1" applyBorder="1" applyAlignment="1">
      <alignment horizontal="left" wrapText="1" indent="1"/>
    </xf>
    <xf numFmtId="169" fontId="7" fillId="0" borderId="4" xfId="0" applyNumberFormat="1" applyFont="1" applyBorder="1" applyAlignment="1">
      <alignment wrapText="1"/>
    </xf>
    <xf numFmtId="0" fontId="7" fillId="0" borderId="0" xfId="0" applyFont="1" applyAlignment="1">
      <alignment horizontal="left" wrapText="1"/>
    </xf>
    <xf numFmtId="0" fontId="7" fillId="0" borderId="0" xfId="0" applyFont="1" applyAlignment="1">
      <alignment horizontal="left" wrapText="1" indent="2"/>
    </xf>
    <xf numFmtId="0" fontId="7" fillId="0" borderId="1" xfId="0" applyFont="1" applyBorder="1" applyAlignment="1">
      <alignment horizontal="left" wrapText="1" indent="2"/>
    </xf>
    <xf numFmtId="0" fontId="9" fillId="0" borderId="4" xfId="0" applyFont="1" applyBorder="1" applyAlignment="1">
      <alignment horizontal="left" wrapText="1"/>
    </xf>
    <xf numFmtId="0" fontId="14" fillId="0" borderId="5" xfId="0" applyFont="1" applyBorder="1" applyAlignment="1">
      <alignment horizontal="left" wrapText="1" indent="2"/>
    </xf>
    <xf numFmtId="169" fontId="14" fillId="0" borderId="5" xfId="0" applyNumberFormat="1" applyFont="1" applyBorder="1" applyAlignment="1">
      <alignment wrapText="1"/>
    </xf>
    <xf numFmtId="0" fontId="14" fillId="0" borderId="0" xfId="0" applyFont="1" applyAlignment="1">
      <alignment wrapText="1"/>
    </xf>
    <xf numFmtId="165" fontId="9" fillId="0" borderId="6" xfId="0" applyNumberFormat="1" applyFont="1" applyBorder="1" applyAlignment="1">
      <alignment wrapText="1"/>
    </xf>
    <xf numFmtId="0" fontId="9" fillId="0" borderId="7" xfId="0" applyFont="1" applyBorder="1" applyAlignment="1">
      <alignment wrapText="1"/>
    </xf>
    <xf numFmtId="167" fontId="9" fillId="0" borderId="7" xfId="0" applyNumberFormat="1" applyFont="1" applyBorder="1" applyAlignment="1">
      <alignment wrapText="1"/>
    </xf>
    <xf numFmtId="0" fontId="14" fillId="0" borderId="5" xfId="0" applyFont="1" applyBorder="1" applyAlignment="1">
      <alignment horizontal="left" wrapText="1"/>
    </xf>
    <xf numFmtId="0" fontId="9" fillId="0" borderId="0" xfId="0" applyFont="1" applyAlignment="1">
      <alignment wrapText="1"/>
    </xf>
    <xf numFmtId="0" fontId="9" fillId="0" borderId="3" xfId="0" applyFont="1" applyBorder="1" applyAlignment="1">
      <alignment horizontal="left" wrapText="1"/>
    </xf>
    <xf numFmtId="165" fontId="9" fillId="0" borderId="3" xfId="0" applyNumberFormat="1" applyFont="1" applyBorder="1" applyAlignment="1">
      <alignment wrapText="1"/>
    </xf>
    <xf numFmtId="0" fontId="9" fillId="0" borderId="4" xfId="0" applyFont="1" applyBorder="1" applyAlignment="1">
      <alignment wrapText="1"/>
    </xf>
    <xf numFmtId="0" fontId="9" fillId="0" borderId="0" xfId="0" applyFont="1" applyAlignment="1">
      <alignment horizontal="left" wrapText="1"/>
    </xf>
    <xf numFmtId="0" fontId="7" fillId="0" borderId="3" xfId="0" applyFont="1" applyBorder="1" applyAlignment="1">
      <alignment wrapText="1"/>
    </xf>
    <xf numFmtId="0" fontId="9" fillId="0" borderId="5" xfId="0" applyFont="1" applyBorder="1" applyAlignment="1">
      <alignment wrapText="1"/>
    </xf>
    <xf numFmtId="170" fontId="7" fillId="0" borderId="0" xfId="0" applyNumberFormat="1" applyFont="1" applyAlignment="1">
      <alignment wrapText="1"/>
    </xf>
    <xf numFmtId="170" fontId="7" fillId="0" borderId="1" xfId="0" applyNumberFormat="1" applyFont="1" applyBorder="1" applyAlignment="1">
      <alignment wrapText="1"/>
    </xf>
    <xf numFmtId="170" fontId="9" fillId="0" borderId="4" xfId="0" applyNumberFormat="1" applyFont="1" applyBorder="1" applyAlignment="1">
      <alignment wrapText="1"/>
    </xf>
    <xf numFmtId="171" fontId="7" fillId="0" borderId="0" xfId="0" applyNumberFormat="1" applyFont="1" applyAlignment="1">
      <alignment wrapText="1"/>
    </xf>
    <xf numFmtId="172" fontId="7" fillId="0" borderId="0" xfId="0" applyNumberFormat="1" applyFont="1" applyAlignment="1">
      <alignment wrapText="1"/>
    </xf>
    <xf numFmtId="171" fontId="7" fillId="0" borderId="1" xfId="0" applyNumberFormat="1" applyFont="1" applyBorder="1" applyAlignment="1">
      <alignment wrapText="1"/>
    </xf>
    <xf numFmtId="172" fontId="7" fillId="0" borderId="1" xfId="0" applyNumberFormat="1" applyFont="1" applyBorder="1" applyAlignment="1">
      <alignment wrapText="1"/>
    </xf>
    <xf numFmtId="0" fontId="9" fillId="0" borderId="0" xfId="0" applyFont="1" applyAlignment="1">
      <alignment horizontal="left" wrapText="1" indent="1"/>
    </xf>
    <xf numFmtId="173" fontId="9" fillId="0" borderId="4" xfId="0" applyNumberFormat="1" applyFont="1" applyBorder="1" applyAlignment="1">
      <alignment wrapText="1"/>
    </xf>
    <xf numFmtId="174" fontId="9" fillId="0" borderId="4" xfId="0" applyNumberFormat="1" applyFont="1" applyBorder="1" applyAlignment="1">
      <alignment wrapText="1"/>
    </xf>
    <xf numFmtId="174" fontId="7" fillId="0" borderId="0" xfId="0" applyNumberFormat="1" applyFont="1" applyAlignment="1">
      <alignment wrapText="1"/>
    </xf>
    <xf numFmtId="173" fontId="7" fillId="0" borderId="0" xfId="0" applyNumberFormat="1" applyFont="1" applyAlignment="1">
      <alignment wrapText="1"/>
    </xf>
    <xf numFmtId="174" fontId="7" fillId="0" borderId="1" xfId="0" applyNumberFormat="1" applyFont="1" applyBorder="1" applyAlignment="1">
      <alignment wrapText="1"/>
    </xf>
    <xf numFmtId="173" fontId="7" fillId="0" borderId="1" xfId="0" applyNumberFormat="1" applyFont="1" applyBorder="1" applyAlignment="1">
      <alignment wrapText="1"/>
    </xf>
    <xf numFmtId="175" fontId="7" fillId="0" borderId="0" xfId="0" applyNumberFormat="1" applyFont="1" applyAlignment="1">
      <alignment wrapText="1"/>
    </xf>
    <xf numFmtId="176" fontId="7" fillId="0" borderId="0" xfId="0" applyNumberFormat="1" applyFont="1" applyAlignment="1">
      <alignment wrapText="1"/>
    </xf>
    <xf numFmtId="177" fontId="7" fillId="0" borderId="0" xfId="0" applyNumberFormat="1" applyFont="1" applyAlignment="1">
      <alignment wrapText="1"/>
    </xf>
    <xf numFmtId="0" fontId="7" fillId="0" borderId="0" xfId="0" applyFont="1" applyAlignment="1">
      <alignment horizontal="left" wrapText="1" indent="3"/>
    </xf>
    <xf numFmtId="0" fontId="7" fillId="4" borderId="0" xfId="0" applyFont="1" applyFill="1" applyAlignment="1">
      <alignment wrapText="1"/>
    </xf>
    <xf numFmtId="0" fontId="9" fillId="4" borderId="0" xfId="0" applyFont="1" applyFill="1" applyAlignment="1">
      <alignment wrapText="1"/>
    </xf>
    <xf numFmtId="0" fontId="13" fillId="4" borderId="0" xfId="0" applyFont="1" applyFill="1" applyAlignment="1">
      <alignment wrapText="1"/>
    </xf>
    <xf numFmtId="0" fontId="13" fillId="0" borderId="5" xfId="0" applyFont="1" applyBorder="1" applyAlignment="1">
      <alignment horizontal="left" wrapText="1" indent="1"/>
    </xf>
    <xf numFmtId="0" fontId="14" fillId="4" borderId="0" xfId="0" applyFont="1" applyFill="1" applyAlignment="1">
      <alignment wrapText="1"/>
    </xf>
    <xf numFmtId="0" fontId="7" fillId="4" borderId="0" xfId="0" applyFont="1" applyFill="1" applyAlignment="1">
      <alignment horizontal="left" wrapText="1"/>
    </xf>
    <xf numFmtId="0" fontId="7" fillId="0" borderId="2" xfId="0" applyFont="1" applyBorder="1" applyAlignment="1">
      <alignment horizontal="left" wrapText="1"/>
    </xf>
    <xf numFmtId="0" fontId="7" fillId="0" borderId="5" xfId="0" applyFont="1" applyBorder="1" applyAlignment="1">
      <alignment horizontal="left" wrapText="1"/>
    </xf>
    <xf numFmtId="0" fontId="9" fillId="0" borderId="5" xfId="0" applyFont="1" applyBorder="1" applyAlignment="1">
      <alignment horizontal="left" wrapText="1"/>
    </xf>
    <xf numFmtId="0" fontId="7" fillId="0" borderId="5" xfId="0" applyFont="1" applyBorder="1" applyAlignment="1">
      <alignment horizontal="left" wrapText="1" indent="2"/>
    </xf>
    <xf numFmtId="0" fontId="7" fillId="0" borderId="0" xfId="0" applyFont="1" applyAlignment="1">
      <alignment vertical="top" wrapText="1"/>
    </xf>
    <xf numFmtId="0" fontId="10" fillId="3" borderId="0" xfId="0" applyFont="1" applyFill="1" applyAlignment="1"/>
    <xf numFmtId="0" fontId="14" fillId="0" borderId="0" xfId="0" applyFont="1" applyAlignment="1">
      <alignment horizontal="left" vertical="top" wrapText="1"/>
    </xf>
    <xf numFmtId="0" fontId="19" fillId="0" borderId="1" xfId="0" applyFont="1" applyBorder="1" applyAlignment="1">
      <alignment horizontal="left" wrapText="1" indent="2"/>
    </xf>
    <xf numFmtId="0" fontId="19" fillId="0" borderId="0" xfId="0" applyFont="1" applyAlignment="1">
      <alignment horizontal="left" wrapText="1" indent="2"/>
    </xf>
    <xf numFmtId="0" fontId="14" fillId="0" borderId="0" xfId="0" applyFont="1" applyAlignment="1">
      <alignment vertical="top" wrapText="1"/>
    </xf>
    <xf numFmtId="180" fontId="7" fillId="0" borderId="5" xfId="6" applyNumberFormat="1" applyFont="1" applyBorder="1" applyAlignment="1">
      <alignment wrapText="1"/>
    </xf>
    <xf numFmtId="7" fontId="0" fillId="0" borderId="0" xfId="0" applyNumberFormat="1"/>
  </cellXfs>
  <cellStyles count="7">
    <cellStyle name="Comma" xfId="6" builtinId="3"/>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12"/>
  <sheetViews>
    <sheetView tabSelected="1" zoomScale="115" zoomScaleNormal="115" workbookViewId="0">
      <pane xSplit="1" ySplit="2" topLeftCell="B254" activePane="bottomRight" state="frozen"/>
      <selection pane="topRight"/>
      <selection pane="bottomLeft"/>
      <selection pane="bottomRight" activeCell="A264" sqref="A264"/>
    </sheetView>
  </sheetViews>
  <sheetFormatPr defaultColWidth="12.5703125" defaultRowHeight="12.75" x14ac:dyDescent="0.2"/>
  <cols>
    <col min="1" max="1" width="77.85546875" customWidth="1"/>
    <col min="2" max="10" width="10.140625" customWidth="1"/>
    <col min="11" max="11" width="10.7109375" bestFit="1" customWidth="1"/>
    <col min="12" max="14" width="10.140625" customWidth="1"/>
    <col min="15" max="15" width="1.28515625" customWidth="1"/>
    <col min="16" max="18" width="12" customWidth="1"/>
    <col min="19" max="19" width="13.28515625" bestFit="1" customWidth="1"/>
    <col min="20" max="20" width="1.42578125" customWidth="1"/>
  </cols>
  <sheetData>
    <row r="1" spans="1:20" ht="18.2" customHeight="1" x14ac:dyDescent="0.3">
      <c r="A1" s="1" t="s">
        <v>0</v>
      </c>
      <c r="N1" s="2"/>
      <c r="O1" s="75"/>
      <c r="S1" s="2"/>
      <c r="T1" s="75"/>
    </row>
    <row r="2" spans="1:20" ht="15.75" customHeight="1" x14ac:dyDescent="0.25">
      <c r="A2" s="3" t="s">
        <v>1</v>
      </c>
      <c r="B2" s="4" t="s">
        <v>2</v>
      </c>
      <c r="C2" s="4" t="s">
        <v>3</v>
      </c>
      <c r="D2" s="4" t="s">
        <v>4</v>
      </c>
      <c r="E2" s="4" t="s">
        <v>5</v>
      </c>
      <c r="F2" s="4" t="s">
        <v>6</v>
      </c>
      <c r="G2" s="4" t="s">
        <v>7</v>
      </c>
      <c r="H2" s="4" t="s">
        <v>8</v>
      </c>
      <c r="I2" s="4" t="s">
        <v>9</v>
      </c>
      <c r="J2" s="4" t="s">
        <v>10</v>
      </c>
      <c r="K2" s="4" t="s">
        <v>11</v>
      </c>
      <c r="L2" s="4" t="s">
        <v>12</v>
      </c>
      <c r="M2" s="4" t="s">
        <v>13</v>
      </c>
      <c r="N2" s="4" t="s">
        <v>14</v>
      </c>
      <c r="O2" s="75"/>
      <c r="P2" s="5">
        <v>2020</v>
      </c>
      <c r="Q2" s="5">
        <v>2021</v>
      </c>
      <c r="R2" s="5">
        <v>2022</v>
      </c>
      <c r="S2" s="4" t="s">
        <v>15</v>
      </c>
      <c r="T2" s="75"/>
    </row>
    <row r="3" spans="1:20" ht="14.1" customHeight="1" x14ac:dyDescent="0.25">
      <c r="A3" s="6"/>
      <c r="N3" s="4"/>
      <c r="O3" s="75"/>
      <c r="S3" s="4"/>
      <c r="T3" s="75"/>
    </row>
    <row r="4" spans="1:20" ht="15.75" customHeight="1" x14ac:dyDescent="0.25">
      <c r="A4" s="7" t="s">
        <v>16</v>
      </c>
      <c r="B4" s="8"/>
      <c r="C4" s="8"/>
      <c r="D4" s="8"/>
      <c r="E4" s="8"/>
      <c r="F4" s="8"/>
      <c r="G4" s="8"/>
      <c r="H4" s="8"/>
      <c r="I4" s="8"/>
      <c r="J4" s="8"/>
      <c r="K4" s="8"/>
      <c r="L4" s="8"/>
      <c r="M4" s="8"/>
      <c r="N4" s="8"/>
      <c r="O4" s="74"/>
      <c r="P4" s="8"/>
      <c r="Q4" s="8"/>
      <c r="R4" s="8"/>
      <c r="S4" s="8"/>
      <c r="T4" s="74"/>
    </row>
    <row r="5" spans="1:20" ht="15.75" customHeight="1" x14ac:dyDescent="0.25">
      <c r="A5" s="9" t="s">
        <v>17</v>
      </c>
      <c r="B5" s="10">
        <v>99736000</v>
      </c>
      <c r="C5" s="10">
        <v>98164000</v>
      </c>
      <c r="D5" s="10">
        <v>102816000</v>
      </c>
      <c r="E5" s="10">
        <v>111805000</v>
      </c>
      <c r="F5" s="10">
        <v>118400000</v>
      </c>
      <c r="G5" s="10">
        <v>120715000</v>
      </c>
      <c r="H5" s="10">
        <v>121707000</v>
      </c>
      <c r="I5" s="10">
        <v>129390000</v>
      </c>
      <c r="J5" s="10">
        <v>127070000</v>
      </c>
      <c r="K5" s="10">
        <v>127388000</v>
      </c>
      <c r="L5" s="10">
        <v>124594000</v>
      </c>
      <c r="M5" s="10">
        <v>122332000</v>
      </c>
      <c r="N5" s="10">
        <v>119754000</v>
      </c>
      <c r="O5" s="74"/>
      <c r="P5" s="10">
        <v>412521000</v>
      </c>
      <c r="Q5" s="10">
        <v>490212000</v>
      </c>
      <c r="R5" s="10">
        <v>501384000</v>
      </c>
      <c r="S5" s="10">
        <f>SUM(K5:N5)</f>
        <v>494068000</v>
      </c>
      <c r="T5" s="74"/>
    </row>
    <row r="6" spans="1:20" ht="15.75" customHeight="1" x14ac:dyDescent="0.25">
      <c r="A6" s="9" t="s">
        <v>18</v>
      </c>
      <c r="B6" s="11">
        <v>61549000</v>
      </c>
      <c r="C6" s="11">
        <v>61066000</v>
      </c>
      <c r="D6" s="11">
        <v>62411000</v>
      </c>
      <c r="E6" s="11">
        <v>69139000</v>
      </c>
      <c r="F6" s="11">
        <v>64881000</v>
      </c>
      <c r="G6" s="11">
        <v>69197000</v>
      </c>
      <c r="H6" s="11">
        <v>72732000</v>
      </c>
      <c r="I6" s="11">
        <v>76393000</v>
      </c>
      <c r="J6" s="11">
        <v>72062000</v>
      </c>
      <c r="K6" s="11">
        <v>79484000</v>
      </c>
      <c r="L6" s="11">
        <v>79502000</v>
      </c>
      <c r="M6" s="11">
        <v>95394000</v>
      </c>
      <c r="N6" s="11">
        <v>95526000</v>
      </c>
      <c r="O6" s="74"/>
      <c r="P6" s="11">
        <v>254165000</v>
      </c>
      <c r="Q6" s="11">
        <v>283203000</v>
      </c>
      <c r="R6" s="11">
        <v>326442000</v>
      </c>
      <c r="S6" s="11">
        <f>SUM(K6:N6)</f>
        <v>349906000</v>
      </c>
      <c r="T6" s="74"/>
    </row>
    <row r="7" spans="1:20" ht="14.1" customHeight="1" x14ac:dyDescent="0.25">
      <c r="A7" s="13" t="s">
        <v>20</v>
      </c>
      <c r="B7" s="14">
        <v>161285000</v>
      </c>
      <c r="C7" s="14">
        <v>159230000</v>
      </c>
      <c r="D7" s="14">
        <v>165227000</v>
      </c>
      <c r="E7" s="14">
        <v>180944000</v>
      </c>
      <c r="F7" s="14">
        <v>183281000</v>
      </c>
      <c r="G7" s="14">
        <v>189912000</v>
      </c>
      <c r="H7" s="14">
        <v>194439000</v>
      </c>
      <c r="I7" s="14">
        <v>205783000</v>
      </c>
      <c r="J7" s="14">
        <v>199132000</v>
      </c>
      <c r="K7" s="14">
        <v>206872000</v>
      </c>
      <c r="L7" s="14">
        <v>204096000</v>
      </c>
      <c r="M7" s="14">
        <v>217726000</v>
      </c>
      <c r="N7" s="14">
        <v>215280000</v>
      </c>
      <c r="O7" s="74"/>
      <c r="P7" s="14">
        <v>666686000</v>
      </c>
      <c r="Q7" s="14">
        <v>773415000</v>
      </c>
      <c r="R7" s="14">
        <v>827826000</v>
      </c>
      <c r="S7" s="14">
        <f>SUM(K7:N7)</f>
        <v>843974000</v>
      </c>
      <c r="T7" s="74"/>
    </row>
    <row r="8" spans="1:20" ht="14.1" customHeight="1" x14ac:dyDescent="0.25">
      <c r="A8" s="2" t="s">
        <v>21</v>
      </c>
      <c r="N8" s="2"/>
      <c r="O8" s="74"/>
      <c r="S8" s="2"/>
      <c r="T8" s="74"/>
    </row>
    <row r="9" spans="1:20" ht="14.1" customHeight="1" x14ac:dyDescent="0.25">
      <c r="A9" s="15" t="s">
        <v>22</v>
      </c>
      <c r="B9" s="11">
        <v>69123000</v>
      </c>
      <c r="C9" s="11">
        <v>63811000</v>
      </c>
      <c r="D9" s="11">
        <v>60331000</v>
      </c>
      <c r="E9" s="11">
        <v>66308000</v>
      </c>
      <c r="F9" s="11">
        <v>61832000</v>
      </c>
      <c r="G9" s="11">
        <v>67757000</v>
      </c>
      <c r="H9" s="11">
        <v>69634000</v>
      </c>
      <c r="I9" s="11">
        <v>78436000</v>
      </c>
      <c r="J9" s="11">
        <v>69451000</v>
      </c>
      <c r="K9" s="11">
        <v>77019000</v>
      </c>
      <c r="L9" s="11">
        <v>79911000</v>
      </c>
      <c r="M9" s="11">
        <v>87925000</v>
      </c>
      <c r="N9" s="11">
        <v>78163000</v>
      </c>
      <c r="O9" s="74"/>
      <c r="P9" s="11">
        <v>259573000</v>
      </c>
      <c r="Q9" s="11">
        <v>277659000</v>
      </c>
      <c r="R9" s="11">
        <v>314306000</v>
      </c>
      <c r="S9" s="11">
        <f>SUM(K9:N9)</f>
        <v>323018000</v>
      </c>
      <c r="T9" s="74"/>
    </row>
    <row r="10" spans="1:20" ht="14.1" customHeight="1" x14ac:dyDescent="0.25">
      <c r="A10" s="15" t="s">
        <v>23</v>
      </c>
      <c r="B10" s="11">
        <v>42660000</v>
      </c>
      <c r="C10" s="11">
        <v>35557000</v>
      </c>
      <c r="D10" s="11">
        <v>36655000</v>
      </c>
      <c r="E10" s="11">
        <v>44369000</v>
      </c>
      <c r="F10" s="11">
        <v>41921000</v>
      </c>
      <c r="G10" s="11">
        <v>45896000</v>
      </c>
      <c r="H10" s="11">
        <v>54456000</v>
      </c>
      <c r="I10" s="11">
        <v>62605000</v>
      </c>
      <c r="J10" s="11">
        <v>53329000</v>
      </c>
      <c r="K10" s="11">
        <v>54229000</v>
      </c>
      <c r="L10" s="11">
        <v>47777000</v>
      </c>
      <c r="M10" s="11">
        <v>47819000</v>
      </c>
      <c r="N10" s="11">
        <v>47527000</v>
      </c>
      <c r="O10" s="74"/>
      <c r="P10" s="11">
        <v>159241000</v>
      </c>
      <c r="Q10" s="11">
        <v>204878000</v>
      </c>
      <c r="R10" s="11">
        <v>203154000</v>
      </c>
      <c r="S10" s="11">
        <f>SUM(K10:N10)</f>
        <v>197352000</v>
      </c>
      <c r="T10" s="74"/>
    </row>
    <row r="11" spans="1:20" ht="14.1" customHeight="1" x14ac:dyDescent="0.25">
      <c r="A11" s="15" t="s">
        <v>24</v>
      </c>
      <c r="B11" s="11">
        <v>13069000</v>
      </c>
      <c r="C11" s="11">
        <v>12485000</v>
      </c>
      <c r="D11" s="11">
        <v>10617000</v>
      </c>
      <c r="E11" s="11">
        <v>9867000</v>
      </c>
      <c r="F11" s="11">
        <v>10731000</v>
      </c>
      <c r="G11" s="11">
        <v>11993000</v>
      </c>
      <c r="H11" s="11">
        <v>13565000</v>
      </c>
      <c r="I11" s="11">
        <v>15725000</v>
      </c>
      <c r="J11" s="11">
        <v>13626000</v>
      </c>
      <c r="K11" s="11">
        <v>17162000</v>
      </c>
      <c r="L11" s="11">
        <v>17534000</v>
      </c>
      <c r="M11" s="11">
        <v>17112000</v>
      </c>
      <c r="N11" s="11">
        <v>15406000</v>
      </c>
      <c r="O11" s="74"/>
      <c r="P11" s="11">
        <v>46038000</v>
      </c>
      <c r="Q11" s="11">
        <v>52014000</v>
      </c>
      <c r="R11" s="11">
        <v>65434000</v>
      </c>
      <c r="S11" s="11">
        <f>SUM(K11:N11)</f>
        <v>67214000</v>
      </c>
      <c r="T11" s="74"/>
    </row>
    <row r="12" spans="1:20" ht="14.1" customHeight="1" x14ac:dyDescent="0.25">
      <c r="A12" s="15" t="s">
        <v>25</v>
      </c>
      <c r="B12" s="11">
        <v>30652000</v>
      </c>
      <c r="C12" s="11">
        <v>24832000</v>
      </c>
      <c r="D12" s="11">
        <v>28277000</v>
      </c>
      <c r="E12" s="11">
        <v>32807000</v>
      </c>
      <c r="F12" s="11">
        <v>30679000</v>
      </c>
      <c r="G12" s="11">
        <v>31041000</v>
      </c>
      <c r="H12" s="11">
        <v>34615000</v>
      </c>
      <c r="I12" s="11">
        <v>34423000</v>
      </c>
      <c r="J12" s="11">
        <v>30808000</v>
      </c>
      <c r="K12" s="11">
        <v>33088000</v>
      </c>
      <c r="L12" s="11">
        <v>30189000</v>
      </c>
      <c r="M12" s="11">
        <v>38559000</v>
      </c>
      <c r="N12" s="11">
        <v>33815000</v>
      </c>
      <c r="O12" s="74"/>
      <c r="P12" s="11">
        <v>116568000</v>
      </c>
      <c r="Q12" s="11">
        <v>130758000</v>
      </c>
      <c r="R12" s="11">
        <v>132644000</v>
      </c>
      <c r="S12" s="11">
        <f>SUM(K12:N12)</f>
        <v>135651000</v>
      </c>
      <c r="T12" s="74"/>
    </row>
    <row r="13" spans="1:20" ht="14.1" customHeight="1" x14ac:dyDescent="0.25">
      <c r="A13" s="16" t="s">
        <v>26</v>
      </c>
      <c r="M13" s="12">
        <v>18664000</v>
      </c>
      <c r="N13" s="12">
        <v>0</v>
      </c>
      <c r="O13" s="74"/>
      <c r="R13" s="12">
        <v>18664000</v>
      </c>
      <c r="S13" s="12">
        <f>SUM(K13:N13)</f>
        <v>18664000</v>
      </c>
      <c r="T13" s="74"/>
    </row>
    <row r="14" spans="1:20" ht="14.1" customHeight="1" x14ac:dyDescent="0.25">
      <c r="A14" s="17" t="s">
        <v>27</v>
      </c>
      <c r="B14" s="18">
        <v>155504000</v>
      </c>
      <c r="C14" s="18">
        <v>136685000</v>
      </c>
      <c r="D14" s="18">
        <v>135880000</v>
      </c>
      <c r="E14" s="18">
        <v>153351000</v>
      </c>
      <c r="F14" s="18">
        <v>145163000</v>
      </c>
      <c r="G14" s="18">
        <v>156687000</v>
      </c>
      <c r="H14" s="18">
        <v>172270000</v>
      </c>
      <c r="I14" s="18">
        <v>191189000</v>
      </c>
      <c r="J14" s="18">
        <v>167214000</v>
      </c>
      <c r="K14" s="18">
        <v>181498000</v>
      </c>
      <c r="L14" s="18">
        <v>175411000</v>
      </c>
      <c r="M14" s="18">
        <v>210079000</v>
      </c>
      <c r="N14" s="18">
        <v>174911000</v>
      </c>
      <c r="O14" s="74"/>
      <c r="P14" s="18">
        <v>581420000</v>
      </c>
      <c r="Q14" s="18">
        <v>665309000</v>
      </c>
      <c r="R14" s="18">
        <v>734202000</v>
      </c>
      <c r="S14" s="18">
        <f>SUM(K14:N14)</f>
        <v>741899000</v>
      </c>
      <c r="T14" s="74"/>
    </row>
    <row r="15" spans="1:20" ht="14.1" customHeight="1" x14ac:dyDescent="0.25">
      <c r="A15" s="19" t="s">
        <v>28</v>
      </c>
      <c r="B15" s="20">
        <v>5781000</v>
      </c>
      <c r="C15" s="20">
        <v>22545000</v>
      </c>
      <c r="D15" s="20">
        <v>29347000</v>
      </c>
      <c r="E15" s="20">
        <v>27593000</v>
      </c>
      <c r="F15" s="20">
        <v>38118000</v>
      </c>
      <c r="G15" s="20">
        <v>33225000</v>
      </c>
      <c r="H15" s="20">
        <v>22169000</v>
      </c>
      <c r="I15" s="20">
        <v>14594000</v>
      </c>
      <c r="J15" s="20">
        <v>31918000</v>
      </c>
      <c r="K15" s="20">
        <v>25374000</v>
      </c>
      <c r="L15" s="20">
        <v>28685000</v>
      </c>
      <c r="M15" s="20">
        <v>7647000</v>
      </c>
      <c r="N15" s="20">
        <v>40369000</v>
      </c>
      <c r="O15" s="74"/>
      <c r="P15" s="20">
        <v>85266000</v>
      </c>
      <c r="Q15" s="20">
        <v>108106000</v>
      </c>
      <c r="R15" s="20">
        <v>93624000</v>
      </c>
      <c r="S15" s="20">
        <f>SUM(K15:N15)</f>
        <v>102075000</v>
      </c>
      <c r="T15" s="74"/>
    </row>
    <row r="16" spans="1:20" ht="14.1" customHeight="1" x14ac:dyDescent="0.25">
      <c r="A16" s="21" t="s">
        <v>30</v>
      </c>
      <c r="B16" s="12">
        <v>513000</v>
      </c>
      <c r="C16" s="12">
        <v>149000</v>
      </c>
      <c r="D16" s="12">
        <v>-1168000</v>
      </c>
      <c r="E16" s="12">
        <v>4763000</v>
      </c>
      <c r="F16" s="12">
        <v>-2462000</v>
      </c>
      <c r="G16" s="12">
        <v>1323000</v>
      </c>
      <c r="H16" s="12">
        <v>-1749000</v>
      </c>
      <c r="I16" s="12">
        <v>-482000</v>
      </c>
      <c r="J16" s="12">
        <v>758000</v>
      </c>
      <c r="K16" s="12">
        <v>-2661000</v>
      </c>
      <c r="L16" s="12">
        <v>-1546000</v>
      </c>
      <c r="M16" s="12">
        <v>862000</v>
      </c>
      <c r="N16" s="12">
        <v>1045000</v>
      </c>
      <c r="O16" s="74"/>
      <c r="P16" s="12">
        <v>4257000</v>
      </c>
      <c r="Q16" s="12">
        <v>-3370000</v>
      </c>
      <c r="R16" s="12">
        <v>-2587000</v>
      </c>
      <c r="S16" s="12">
        <f>SUM(K16:N16)</f>
        <v>-2300000</v>
      </c>
      <c r="T16" s="74"/>
    </row>
    <row r="17" spans="1:20" ht="14.1" customHeight="1" x14ac:dyDescent="0.25">
      <c r="A17" s="19" t="s">
        <v>31</v>
      </c>
      <c r="B17" s="20">
        <v>6294000</v>
      </c>
      <c r="C17" s="20">
        <v>22694000</v>
      </c>
      <c r="D17" s="20">
        <v>28179000</v>
      </c>
      <c r="E17" s="20">
        <v>32356000</v>
      </c>
      <c r="F17" s="20">
        <v>35656000</v>
      </c>
      <c r="G17" s="20">
        <v>34548000</v>
      </c>
      <c r="H17" s="20">
        <v>20420000</v>
      </c>
      <c r="I17" s="20">
        <v>14112000</v>
      </c>
      <c r="J17" s="20">
        <v>32676000</v>
      </c>
      <c r="K17" s="20">
        <v>22713000</v>
      </c>
      <c r="L17" s="20">
        <v>27139000</v>
      </c>
      <c r="M17" s="20">
        <v>8509000</v>
      </c>
      <c r="N17" s="20">
        <v>41414000</v>
      </c>
      <c r="O17" s="74"/>
      <c r="P17" s="20">
        <v>89523000</v>
      </c>
      <c r="Q17" s="20">
        <v>104736000</v>
      </c>
      <c r="R17" s="20">
        <v>91037000</v>
      </c>
      <c r="S17" s="20">
        <f>SUM(K17:N17)</f>
        <v>99775000</v>
      </c>
      <c r="T17" s="74"/>
    </row>
    <row r="18" spans="1:20" ht="14.1" customHeight="1" x14ac:dyDescent="0.25">
      <c r="A18" s="22" t="s">
        <v>32</v>
      </c>
      <c r="B18" s="12">
        <v>1976000</v>
      </c>
      <c r="C18" s="12">
        <v>3707000</v>
      </c>
      <c r="D18" s="12">
        <v>5597000</v>
      </c>
      <c r="E18" s="12">
        <v>6477000</v>
      </c>
      <c r="F18" s="12">
        <v>6142000</v>
      </c>
      <c r="G18" s="12">
        <v>5094000</v>
      </c>
      <c r="H18" s="12">
        <v>4391000</v>
      </c>
      <c r="I18" s="12">
        <v>-2774000</v>
      </c>
      <c r="J18" s="12">
        <v>6104000</v>
      </c>
      <c r="K18" s="12">
        <v>3268000</v>
      </c>
      <c r="L18" s="12">
        <v>4099000</v>
      </c>
      <c r="M18" s="12">
        <v>1463000</v>
      </c>
      <c r="N18" s="12">
        <v>8571000</v>
      </c>
      <c r="O18" s="74"/>
      <c r="P18" s="12">
        <v>17757000</v>
      </c>
      <c r="Q18" s="12">
        <v>12853000</v>
      </c>
      <c r="R18" s="12">
        <v>14934000</v>
      </c>
      <c r="S18" s="12">
        <f>SUM(K18:N18)</f>
        <v>17401000</v>
      </c>
      <c r="T18" s="74"/>
    </row>
    <row r="19" spans="1:20" ht="15" customHeight="1" thickBot="1" x14ac:dyDescent="0.3">
      <c r="A19" s="23" t="s">
        <v>33</v>
      </c>
      <c r="B19" s="24">
        <v>4318000</v>
      </c>
      <c r="C19" s="24">
        <v>18987000</v>
      </c>
      <c r="D19" s="24">
        <v>22582000</v>
      </c>
      <c r="E19" s="24">
        <v>25879000</v>
      </c>
      <c r="F19" s="24">
        <v>29514000</v>
      </c>
      <c r="G19" s="24">
        <v>29454000</v>
      </c>
      <c r="H19" s="24">
        <v>16029000</v>
      </c>
      <c r="I19" s="24">
        <v>16886000</v>
      </c>
      <c r="J19" s="24">
        <v>26572000</v>
      </c>
      <c r="K19" s="24">
        <v>19445000</v>
      </c>
      <c r="L19" s="24">
        <v>23040000</v>
      </c>
      <c r="M19" s="24">
        <v>7046000</v>
      </c>
      <c r="N19" s="24">
        <v>32843000</v>
      </c>
      <c r="O19" s="75"/>
      <c r="P19" s="24">
        <v>71766000</v>
      </c>
      <c r="Q19" s="24">
        <v>91883000</v>
      </c>
      <c r="R19" s="24">
        <v>76103000</v>
      </c>
      <c r="S19" s="24">
        <f>SUM(K19:N19)</f>
        <v>82374000</v>
      </c>
      <c r="T19" s="75"/>
    </row>
    <row r="20" spans="1:20" ht="10.7" customHeight="1" thickTop="1" x14ac:dyDescent="0.25">
      <c r="A20" s="25"/>
      <c r="B20" s="25"/>
      <c r="C20" s="25"/>
      <c r="D20" s="25"/>
      <c r="E20" s="25"/>
      <c r="F20" s="25"/>
      <c r="G20" s="25"/>
      <c r="H20" s="25"/>
      <c r="I20" s="25"/>
      <c r="J20" s="25"/>
      <c r="K20" s="25"/>
      <c r="L20" s="25"/>
      <c r="M20" s="25"/>
      <c r="N20" s="25"/>
      <c r="O20" s="74"/>
      <c r="P20" s="25"/>
      <c r="Q20" s="25"/>
      <c r="R20" s="25"/>
      <c r="S20" s="25"/>
      <c r="T20" s="74"/>
    </row>
    <row r="21" spans="1:20" ht="14.1" customHeight="1" x14ac:dyDescent="0.25">
      <c r="A21" s="2" t="s">
        <v>34</v>
      </c>
      <c r="N21" s="2"/>
      <c r="O21" s="74"/>
      <c r="S21" s="2"/>
      <c r="T21" s="74"/>
    </row>
    <row r="22" spans="1:20" ht="14.1" customHeight="1" x14ac:dyDescent="0.25">
      <c r="A22" s="15" t="s">
        <v>35</v>
      </c>
      <c r="B22" s="26">
        <v>0.12</v>
      </c>
      <c r="C22" s="26">
        <v>0.53</v>
      </c>
      <c r="D22" s="26">
        <v>0.63</v>
      </c>
      <c r="E22" s="26">
        <v>0.71</v>
      </c>
      <c r="F22" s="26">
        <v>0.81</v>
      </c>
      <c r="G22" s="26">
        <v>0.81</v>
      </c>
      <c r="H22" s="26">
        <v>0.44</v>
      </c>
      <c r="I22" s="26">
        <v>0.46</v>
      </c>
      <c r="J22" s="26">
        <v>0.73</v>
      </c>
      <c r="K22" s="26">
        <v>0.54</v>
      </c>
      <c r="L22" s="26">
        <v>0.64</v>
      </c>
      <c r="M22" s="26">
        <v>0.2</v>
      </c>
      <c r="N22" s="26">
        <v>0.92</v>
      </c>
      <c r="O22" s="74"/>
      <c r="P22" s="26">
        <v>2</v>
      </c>
      <c r="Q22" s="26">
        <v>2.52</v>
      </c>
      <c r="R22" s="26">
        <v>2.11</v>
      </c>
      <c r="S22" s="2"/>
      <c r="T22" s="74"/>
    </row>
    <row r="23" spans="1:20" ht="14.1" customHeight="1" x14ac:dyDescent="0.25">
      <c r="A23" s="15" t="s">
        <v>36</v>
      </c>
      <c r="B23" s="26">
        <v>0.12</v>
      </c>
      <c r="C23" s="26">
        <v>0.53</v>
      </c>
      <c r="D23" s="26">
        <v>0.62</v>
      </c>
      <c r="E23" s="26">
        <v>0.7</v>
      </c>
      <c r="F23" s="26">
        <v>0.79</v>
      </c>
      <c r="G23" s="26">
        <v>0.79</v>
      </c>
      <c r="H23" s="26">
        <v>0.43</v>
      </c>
      <c r="I23" s="26">
        <v>0.45</v>
      </c>
      <c r="J23" s="26">
        <v>0.71</v>
      </c>
      <c r="K23" s="26">
        <v>0.53</v>
      </c>
      <c r="L23" s="26">
        <v>0.64</v>
      </c>
      <c r="M23" s="26">
        <v>0.19</v>
      </c>
      <c r="N23" s="26">
        <v>0.9</v>
      </c>
      <c r="O23" s="74"/>
      <c r="P23" s="26">
        <v>1.97</v>
      </c>
      <c r="Q23" s="26">
        <v>2.46</v>
      </c>
      <c r="R23" s="26">
        <v>2.08</v>
      </c>
      <c r="S23" s="2"/>
      <c r="T23" s="74"/>
    </row>
    <row r="24" spans="1:20" ht="10.7" customHeight="1" x14ac:dyDescent="0.25">
      <c r="N24" s="2"/>
      <c r="O24" s="74"/>
      <c r="S24" s="2"/>
      <c r="T24" s="74"/>
    </row>
    <row r="25" spans="1:20" ht="14.1" customHeight="1" x14ac:dyDescent="0.25">
      <c r="A25" s="2" t="s">
        <v>37</v>
      </c>
      <c r="N25" s="2"/>
      <c r="O25" s="74"/>
      <c r="S25" s="2"/>
      <c r="T25" s="74"/>
    </row>
    <row r="26" spans="1:20" ht="14.1" customHeight="1" x14ac:dyDescent="0.25">
      <c r="A26" s="15" t="s">
        <v>35</v>
      </c>
      <c r="B26" s="11">
        <v>35521000</v>
      </c>
      <c r="C26" s="11">
        <v>35652000</v>
      </c>
      <c r="D26" s="11">
        <v>35962000</v>
      </c>
      <c r="E26" s="11">
        <v>36234000</v>
      </c>
      <c r="F26" s="11">
        <v>36336000</v>
      </c>
      <c r="G26" s="11">
        <v>36570000</v>
      </c>
      <c r="H26" s="11">
        <v>36622000</v>
      </c>
      <c r="I26" s="11">
        <v>36507000</v>
      </c>
      <c r="J26" s="11">
        <v>36303000</v>
      </c>
      <c r="K26" s="11">
        <v>36123000</v>
      </c>
      <c r="L26" s="11">
        <v>35929000</v>
      </c>
      <c r="M26" s="11">
        <v>35821000</v>
      </c>
      <c r="N26" s="11">
        <v>35856000</v>
      </c>
      <c r="O26" s="74"/>
      <c r="P26" s="11">
        <v>35844000</v>
      </c>
      <c r="Q26" s="11">
        <v>36509000</v>
      </c>
      <c r="R26" s="11">
        <v>36042000</v>
      </c>
      <c r="S26" s="2"/>
      <c r="T26" s="74"/>
    </row>
    <row r="27" spans="1:20" ht="14.1" customHeight="1" x14ac:dyDescent="0.25">
      <c r="A27" s="15" t="s">
        <v>36</v>
      </c>
      <c r="B27" s="11">
        <v>35882000</v>
      </c>
      <c r="C27" s="11">
        <v>35906000</v>
      </c>
      <c r="D27" s="11">
        <v>36494000</v>
      </c>
      <c r="E27" s="11">
        <v>37183000</v>
      </c>
      <c r="F27" s="11">
        <v>37249000</v>
      </c>
      <c r="G27" s="11">
        <v>37189000</v>
      </c>
      <c r="H27" s="11">
        <v>37417000</v>
      </c>
      <c r="I27" s="11">
        <v>37438000</v>
      </c>
      <c r="J27" s="11">
        <v>37204000</v>
      </c>
      <c r="K27" s="11">
        <v>36578000</v>
      </c>
      <c r="L27" s="11">
        <v>36269000</v>
      </c>
      <c r="M27" s="11">
        <v>36147000</v>
      </c>
      <c r="N27" s="11">
        <v>36575000</v>
      </c>
      <c r="O27" s="74"/>
      <c r="P27" s="11">
        <v>36369000</v>
      </c>
      <c r="Q27" s="11">
        <v>37324000</v>
      </c>
      <c r="R27" s="11">
        <v>36546000</v>
      </c>
      <c r="S27" s="2"/>
      <c r="T27" s="74"/>
    </row>
    <row r="28" spans="1:20" ht="14.1" customHeight="1" x14ac:dyDescent="0.25">
      <c r="N28" s="2"/>
      <c r="O28" s="74"/>
      <c r="S28" s="2"/>
      <c r="T28" s="74"/>
    </row>
    <row r="29" spans="1:20" ht="14.1" customHeight="1" x14ac:dyDescent="0.25">
      <c r="N29" s="2"/>
      <c r="O29" s="74"/>
      <c r="S29" s="2"/>
      <c r="T29" s="74"/>
    </row>
    <row r="30" spans="1:20" ht="15.75" customHeight="1" x14ac:dyDescent="0.25">
      <c r="A30" s="7" t="s">
        <v>38</v>
      </c>
      <c r="B30" s="7"/>
      <c r="C30" s="7"/>
      <c r="D30" s="7"/>
      <c r="E30" s="7"/>
      <c r="F30" s="7"/>
      <c r="G30" s="7"/>
      <c r="H30" s="7"/>
      <c r="I30" s="7"/>
      <c r="J30" s="7"/>
      <c r="K30" s="7"/>
      <c r="L30" s="7"/>
      <c r="M30" s="7"/>
      <c r="N30" s="7"/>
      <c r="O30" s="74"/>
      <c r="P30" s="7"/>
      <c r="Q30" s="7"/>
      <c r="R30" s="7"/>
      <c r="S30" s="7"/>
      <c r="T30" s="74"/>
    </row>
    <row r="31" spans="1:20" ht="15.75" customHeight="1" x14ac:dyDescent="0.25">
      <c r="A31" s="15" t="s">
        <v>17</v>
      </c>
      <c r="B31" s="27">
        <f t="shared" ref="B31:N31" si="0">B5/B$7</f>
        <v>0.6183836066590197</v>
      </c>
      <c r="C31" s="27">
        <f t="shared" si="0"/>
        <v>0.61649186711046911</v>
      </c>
      <c r="D31" s="27">
        <f t="shared" si="0"/>
        <v>0.6222711784393592</v>
      </c>
      <c r="E31" s="27">
        <f t="shared" si="0"/>
        <v>0.61789835529224513</v>
      </c>
      <c r="F31" s="27">
        <f t="shared" si="0"/>
        <v>0.64600258619278594</v>
      </c>
      <c r="G31" s="27">
        <f t="shared" si="0"/>
        <v>0.63563650532878391</v>
      </c>
      <c r="H31" s="27">
        <f t="shared" si="0"/>
        <v>0.62593924058445061</v>
      </c>
      <c r="I31" s="27">
        <f t="shared" si="0"/>
        <v>0.62876914030799436</v>
      </c>
      <c r="J31" s="27">
        <f t="shared" si="0"/>
        <v>0.63811943836249319</v>
      </c>
      <c r="K31" s="27">
        <f t="shared" si="0"/>
        <v>0.61578173943307934</v>
      </c>
      <c r="L31" s="27">
        <f t="shared" si="0"/>
        <v>0.61046762307933522</v>
      </c>
      <c r="M31" s="27">
        <f t="shared" si="0"/>
        <v>0.56186215702304732</v>
      </c>
      <c r="N31" s="27">
        <f t="shared" si="0"/>
        <v>0.55627090301003346</v>
      </c>
      <c r="O31" s="74"/>
      <c r="P31" s="27">
        <v>0.62</v>
      </c>
      <c r="Q31" s="27">
        <f t="shared" ref="Q31:S33" si="1">Q5/Q$7</f>
        <v>0.63382789317507415</v>
      </c>
      <c r="R31" s="27">
        <f t="shared" si="1"/>
        <v>0.60566350899826771</v>
      </c>
      <c r="S31" s="27">
        <f>S5/S$7</f>
        <v>0.58540665944685499</v>
      </c>
      <c r="T31" s="74"/>
    </row>
    <row r="32" spans="1:20" ht="15.75" customHeight="1" x14ac:dyDescent="0.25">
      <c r="A32" s="15" t="s">
        <v>18</v>
      </c>
      <c r="B32" s="27">
        <f t="shared" ref="B32:N32" si="2">B6/B$7</f>
        <v>0.38161639334098024</v>
      </c>
      <c r="C32" s="27">
        <f t="shared" si="2"/>
        <v>0.38350813288953089</v>
      </c>
      <c r="D32" s="27">
        <f t="shared" si="2"/>
        <v>0.3777288215606408</v>
      </c>
      <c r="E32" s="27">
        <f t="shared" si="2"/>
        <v>0.38210164470775487</v>
      </c>
      <c r="F32" s="27">
        <f t="shared" si="2"/>
        <v>0.35399741380721406</v>
      </c>
      <c r="G32" s="27">
        <f t="shared" si="2"/>
        <v>0.36436349467121615</v>
      </c>
      <c r="H32" s="27">
        <f t="shared" si="2"/>
        <v>0.37406075941554934</v>
      </c>
      <c r="I32" s="27">
        <f t="shared" si="2"/>
        <v>0.37123085969200564</v>
      </c>
      <c r="J32" s="27">
        <f t="shared" si="2"/>
        <v>0.36188056163750676</v>
      </c>
      <c r="K32" s="27">
        <f t="shared" si="2"/>
        <v>0.3842182605669206</v>
      </c>
      <c r="L32" s="27">
        <f t="shared" si="2"/>
        <v>0.38953237692066478</v>
      </c>
      <c r="M32" s="27">
        <f t="shared" si="2"/>
        <v>0.43813784297695268</v>
      </c>
      <c r="N32" s="27">
        <f t="shared" si="2"/>
        <v>0.44372909698996654</v>
      </c>
      <c r="O32" s="74"/>
      <c r="P32" s="27">
        <v>0.38</v>
      </c>
      <c r="Q32" s="27">
        <f t="shared" si="1"/>
        <v>0.36617210682492579</v>
      </c>
      <c r="R32" s="27">
        <f t="shared" si="1"/>
        <v>0.39433649100173224</v>
      </c>
      <c r="S32" s="27">
        <f>S6/S$7</f>
        <v>0.41459334055314501</v>
      </c>
      <c r="T32" s="74"/>
    </row>
    <row r="33" spans="1:20" ht="14.1" customHeight="1" x14ac:dyDescent="0.25">
      <c r="A33" s="13" t="s">
        <v>20</v>
      </c>
      <c r="B33" s="29">
        <f t="shared" ref="B33:N33" si="3">B7/B$7</f>
        <v>1</v>
      </c>
      <c r="C33" s="29">
        <f t="shared" si="3"/>
        <v>1</v>
      </c>
      <c r="D33" s="29">
        <f t="shared" si="3"/>
        <v>1</v>
      </c>
      <c r="E33" s="29">
        <f t="shared" si="3"/>
        <v>1</v>
      </c>
      <c r="F33" s="29">
        <f t="shared" si="3"/>
        <v>1</v>
      </c>
      <c r="G33" s="29">
        <f t="shared" si="3"/>
        <v>1</v>
      </c>
      <c r="H33" s="29">
        <f t="shared" si="3"/>
        <v>1</v>
      </c>
      <c r="I33" s="29">
        <f t="shared" si="3"/>
        <v>1</v>
      </c>
      <c r="J33" s="29">
        <f t="shared" si="3"/>
        <v>1</v>
      </c>
      <c r="K33" s="29">
        <f t="shared" si="3"/>
        <v>1</v>
      </c>
      <c r="L33" s="29">
        <f t="shared" si="3"/>
        <v>1</v>
      </c>
      <c r="M33" s="29">
        <f t="shared" si="3"/>
        <v>1</v>
      </c>
      <c r="N33" s="29">
        <f t="shared" si="3"/>
        <v>1</v>
      </c>
      <c r="O33" s="74"/>
      <c r="P33" s="29">
        <v>1</v>
      </c>
      <c r="Q33" s="29">
        <f t="shared" si="1"/>
        <v>1</v>
      </c>
      <c r="R33" s="29">
        <f t="shared" si="1"/>
        <v>1</v>
      </c>
      <c r="S33" s="29">
        <f>S7/S$7</f>
        <v>1</v>
      </c>
      <c r="T33" s="74"/>
    </row>
    <row r="34" spans="1:20" ht="14.1" customHeight="1" x14ac:dyDescent="0.25">
      <c r="A34" s="2" t="s">
        <v>21</v>
      </c>
      <c r="N34" s="2"/>
      <c r="O34" s="74"/>
      <c r="S34" s="2"/>
      <c r="T34" s="74"/>
    </row>
    <row r="35" spans="1:20" ht="14.1" customHeight="1" x14ac:dyDescent="0.25">
      <c r="A35" s="15" t="s">
        <v>22</v>
      </c>
      <c r="B35" s="27">
        <f t="shared" ref="B35:N35" si="4">B9/B$7</f>
        <v>0.42857674303252008</v>
      </c>
      <c r="C35" s="27">
        <f t="shared" si="4"/>
        <v>0.40074734660553918</v>
      </c>
      <c r="D35" s="27">
        <f t="shared" si="4"/>
        <v>0.36514008001113618</v>
      </c>
      <c r="E35" s="27">
        <f t="shared" si="4"/>
        <v>0.36645592006366612</v>
      </c>
      <c r="F35" s="27">
        <f t="shared" si="4"/>
        <v>0.33736175599216506</v>
      </c>
      <c r="G35" s="27">
        <f t="shared" si="4"/>
        <v>0.35678103542693457</v>
      </c>
      <c r="H35" s="27">
        <f t="shared" si="4"/>
        <v>0.35812774186248642</v>
      </c>
      <c r="I35" s="27">
        <f t="shared" si="4"/>
        <v>0.38115879348634241</v>
      </c>
      <c r="J35" s="27">
        <f t="shared" si="4"/>
        <v>0.34876865596689632</v>
      </c>
      <c r="K35" s="27">
        <f t="shared" si="4"/>
        <v>0.37230267991801697</v>
      </c>
      <c r="L35" s="27">
        <f t="shared" si="4"/>
        <v>0.39153633584195674</v>
      </c>
      <c r="M35" s="27">
        <f t="shared" si="4"/>
        <v>0.40383325831549743</v>
      </c>
      <c r="N35" s="27">
        <f t="shared" si="4"/>
        <v>0.36307599405425495</v>
      </c>
      <c r="O35" s="74"/>
      <c r="P35" s="27">
        <v>0.39</v>
      </c>
      <c r="Q35" s="27">
        <f t="shared" ref="Q35:S38" si="5">Q9/Q$7</f>
        <v>0.35900389829522311</v>
      </c>
      <c r="R35" s="27">
        <f t="shared" si="5"/>
        <v>0.37967640542819386</v>
      </c>
      <c r="S35" s="27">
        <f>S9/S$7</f>
        <v>0.38273453921566303</v>
      </c>
      <c r="T35" s="74"/>
    </row>
    <row r="36" spans="1:20" ht="14.1" customHeight="1" x14ac:dyDescent="0.25">
      <c r="A36" s="15" t="s">
        <v>23</v>
      </c>
      <c r="B36" s="27">
        <f t="shared" ref="B36:N36" si="6">B10/B$7</f>
        <v>0.26450072852404127</v>
      </c>
      <c r="C36" s="27">
        <f t="shared" si="6"/>
        <v>0.22330590969038497</v>
      </c>
      <c r="D36" s="27">
        <f t="shared" si="6"/>
        <v>0.2218463084120634</v>
      </c>
      <c r="E36" s="27">
        <f t="shared" si="6"/>
        <v>0.24520846228667434</v>
      </c>
      <c r="F36" s="27">
        <f t="shared" si="6"/>
        <v>0.22872529067388328</v>
      </c>
      <c r="G36" s="27">
        <f t="shared" si="6"/>
        <v>0.24166982602468512</v>
      </c>
      <c r="H36" s="27">
        <f t="shared" si="6"/>
        <v>0.28006727045500129</v>
      </c>
      <c r="I36" s="27">
        <f t="shared" si="6"/>
        <v>0.30422824042802371</v>
      </c>
      <c r="J36" s="27">
        <f t="shared" si="6"/>
        <v>0.26780728361087119</v>
      </c>
      <c r="K36" s="27">
        <f t="shared" si="6"/>
        <v>0.26213794036892379</v>
      </c>
      <c r="L36" s="27">
        <f t="shared" si="6"/>
        <v>0.23409082000627157</v>
      </c>
      <c r="M36" s="27">
        <f t="shared" si="6"/>
        <v>0.21962925879316206</v>
      </c>
      <c r="N36" s="27">
        <f t="shared" si="6"/>
        <v>0.22076830174656262</v>
      </c>
      <c r="O36" s="74"/>
      <c r="P36" s="27">
        <v>0.24</v>
      </c>
      <c r="Q36" s="27">
        <f t="shared" si="5"/>
        <v>0.26490047387237126</v>
      </c>
      <c r="R36" s="27">
        <f t="shared" si="5"/>
        <v>0.2454066434250676</v>
      </c>
      <c r="S36" s="27">
        <f>S10/S$7</f>
        <v>0.23383658738302365</v>
      </c>
      <c r="T36" s="74"/>
    </row>
    <row r="37" spans="1:20" ht="14.1" customHeight="1" x14ac:dyDescent="0.25">
      <c r="A37" s="15" t="s">
        <v>24</v>
      </c>
      <c r="B37" s="27">
        <f t="shared" ref="B37:N37" si="7">B11/B$7</f>
        <v>8.1030474005642186E-2</v>
      </c>
      <c r="C37" s="27">
        <f t="shared" si="7"/>
        <v>7.8408591345851916E-2</v>
      </c>
      <c r="D37" s="27">
        <f t="shared" si="7"/>
        <v>6.4257052418793537E-2</v>
      </c>
      <c r="E37" s="27">
        <f t="shared" si="7"/>
        <v>5.4530683526394903E-2</v>
      </c>
      <c r="F37" s="27">
        <f t="shared" si="7"/>
        <v>5.8549440476645148E-2</v>
      </c>
      <c r="G37" s="27">
        <f t="shared" si="7"/>
        <v>6.3150301192131095E-2</v>
      </c>
      <c r="H37" s="27">
        <f t="shared" si="7"/>
        <v>6.9764810557552751E-2</v>
      </c>
      <c r="I37" s="27">
        <f t="shared" si="7"/>
        <v>7.6415447340159287E-2</v>
      </c>
      <c r="J37" s="27">
        <f t="shared" si="7"/>
        <v>6.8426973063093824E-2</v>
      </c>
      <c r="K37" s="27">
        <f t="shared" si="7"/>
        <v>8.2959511195328517E-2</v>
      </c>
      <c r="L37" s="27">
        <f t="shared" si="7"/>
        <v>8.5910551897146442E-2</v>
      </c>
      <c r="M37" s="27">
        <f t="shared" si="7"/>
        <v>7.8594196375260647E-2</v>
      </c>
      <c r="N37" s="27">
        <f t="shared" si="7"/>
        <v>7.1562616127833517E-2</v>
      </c>
      <c r="O37" s="74"/>
      <c r="P37" s="27">
        <v>7.0000000000000007E-2</v>
      </c>
      <c r="Q37" s="27">
        <f t="shared" si="5"/>
        <v>6.7252380675316609E-2</v>
      </c>
      <c r="R37" s="27">
        <f t="shared" si="5"/>
        <v>7.904318057176267E-2</v>
      </c>
      <c r="S37" s="27">
        <f>S11/S$7</f>
        <v>7.9639894119961044E-2</v>
      </c>
      <c r="T37" s="74"/>
    </row>
    <row r="38" spans="1:20" ht="14.1" customHeight="1" x14ac:dyDescent="0.25">
      <c r="A38" s="15" t="s">
        <v>25</v>
      </c>
      <c r="B38" s="27">
        <f t="shared" ref="B38:N38" si="8">B12/B$7</f>
        <v>0.19004867160616301</v>
      </c>
      <c r="C38" s="27">
        <f t="shared" si="8"/>
        <v>0.15595051183822145</v>
      </c>
      <c r="D38" s="27">
        <f t="shared" si="8"/>
        <v>0.17114030999776067</v>
      </c>
      <c r="E38" s="27">
        <f t="shared" si="8"/>
        <v>0.18131023963215137</v>
      </c>
      <c r="F38" s="27">
        <f t="shared" si="8"/>
        <v>0.16738778160311216</v>
      </c>
      <c r="G38" s="27">
        <f t="shared" si="8"/>
        <v>0.16344938708454443</v>
      </c>
      <c r="H38" s="27">
        <f t="shared" si="8"/>
        <v>0.17802498469957159</v>
      </c>
      <c r="I38" s="27">
        <f t="shared" si="8"/>
        <v>0.16727815222831818</v>
      </c>
      <c r="J38" s="27">
        <f t="shared" si="8"/>
        <v>0.15471144768294398</v>
      </c>
      <c r="K38" s="27">
        <f t="shared" si="8"/>
        <v>0.15994431339185583</v>
      </c>
      <c r="L38" s="27">
        <f t="shared" si="8"/>
        <v>0.14791568673565381</v>
      </c>
      <c r="M38" s="27">
        <f t="shared" si="8"/>
        <v>0.1770987387817716</v>
      </c>
      <c r="N38" s="27">
        <f t="shared" si="8"/>
        <v>0.15707450761798589</v>
      </c>
      <c r="O38" s="74"/>
      <c r="P38" s="27">
        <v>0.17</v>
      </c>
      <c r="Q38" s="27">
        <f t="shared" si="5"/>
        <v>0.16906576676169974</v>
      </c>
      <c r="R38" s="27">
        <f t="shared" si="5"/>
        <v>0.16023173952014069</v>
      </c>
      <c r="S38" s="27">
        <f>S12/S$7</f>
        <v>0.16072888501304541</v>
      </c>
      <c r="T38" s="74"/>
    </row>
    <row r="39" spans="1:20" ht="14.1" customHeight="1" x14ac:dyDescent="0.25">
      <c r="A39" s="16" t="s">
        <v>26</v>
      </c>
      <c r="M39" s="28">
        <f t="shared" ref="M39:N45" si="9">M13/M$7</f>
        <v>8.5722421759459141E-2</v>
      </c>
      <c r="N39" s="28"/>
      <c r="O39" s="74"/>
      <c r="R39" s="28">
        <f t="shared" ref="R39:S45" si="10">R13/R$7</f>
        <v>2.2545800687584105E-2</v>
      </c>
      <c r="S39" s="28">
        <f>S13/S$7</f>
        <v>2.2114425325898666E-2</v>
      </c>
      <c r="T39" s="74"/>
    </row>
    <row r="40" spans="1:20" ht="14.1" customHeight="1" x14ac:dyDescent="0.25">
      <c r="A40" s="17" t="s">
        <v>27</v>
      </c>
      <c r="B40" s="30">
        <f t="shared" ref="B40:L40" si="11">B14/B$7</f>
        <v>0.96415661716836654</v>
      </c>
      <c r="C40" s="30">
        <f t="shared" si="11"/>
        <v>0.8584123594799975</v>
      </c>
      <c r="D40" s="30">
        <f t="shared" si="11"/>
        <v>0.82238375083975379</v>
      </c>
      <c r="E40" s="30">
        <f t="shared" si="11"/>
        <v>0.8475053055088867</v>
      </c>
      <c r="F40" s="30">
        <f t="shared" si="11"/>
        <v>0.79202426874580567</v>
      </c>
      <c r="G40" s="30">
        <f t="shared" si="11"/>
        <v>0.82505054972829517</v>
      </c>
      <c r="H40" s="30">
        <f t="shared" si="11"/>
        <v>0.88598480757461207</v>
      </c>
      <c r="I40" s="30">
        <f t="shared" si="11"/>
        <v>0.92908063348284353</v>
      </c>
      <c r="J40" s="30">
        <f t="shared" si="11"/>
        <v>0.83971436032380531</v>
      </c>
      <c r="K40" s="30">
        <f t="shared" si="11"/>
        <v>0.87734444487412511</v>
      </c>
      <c r="L40" s="30">
        <f t="shared" si="11"/>
        <v>0.85945339448102853</v>
      </c>
      <c r="M40" s="30">
        <f t="shared" si="9"/>
        <v>0.96487787402515091</v>
      </c>
      <c r="N40" s="30">
        <f t="shared" si="9"/>
        <v>0.81248141954663688</v>
      </c>
      <c r="O40" s="74"/>
      <c r="P40" s="30">
        <v>0.87</v>
      </c>
      <c r="Q40" s="30">
        <f t="shared" ref="Q40:Q45" si="12">Q14/Q$7</f>
        <v>0.86022251960461071</v>
      </c>
      <c r="R40" s="30">
        <f t="shared" si="10"/>
        <v>0.88690376963274886</v>
      </c>
      <c r="S40" s="30">
        <f>S14/S$7</f>
        <v>0.87905433105759179</v>
      </c>
      <c r="T40" s="74"/>
    </row>
    <row r="41" spans="1:20" ht="14.1" customHeight="1" x14ac:dyDescent="0.25">
      <c r="A41" s="19" t="s">
        <v>28</v>
      </c>
      <c r="B41" s="29">
        <f t="shared" ref="B41:L41" si="13">B15/B$7</f>
        <v>3.5843382831633443E-2</v>
      </c>
      <c r="C41" s="29">
        <f t="shared" si="13"/>
        <v>0.1415876405200025</v>
      </c>
      <c r="D41" s="29">
        <f t="shared" si="13"/>
        <v>0.17761624916024621</v>
      </c>
      <c r="E41" s="29">
        <f t="shared" si="13"/>
        <v>0.15249469449111328</v>
      </c>
      <c r="F41" s="29">
        <f t="shared" si="13"/>
        <v>0.20797573125419438</v>
      </c>
      <c r="G41" s="29">
        <f t="shared" si="13"/>
        <v>0.17494945027170478</v>
      </c>
      <c r="H41" s="29">
        <f t="shared" si="13"/>
        <v>0.11401519242538791</v>
      </c>
      <c r="I41" s="29">
        <f t="shared" si="13"/>
        <v>7.0919366517156426E-2</v>
      </c>
      <c r="J41" s="29">
        <f t="shared" si="13"/>
        <v>0.16028563967619469</v>
      </c>
      <c r="K41" s="29">
        <f t="shared" si="13"/>
        <v>0.12265555512587493</v>
      </c>
      <c r="L41" s="29">
        <f t="shared" si="13"/>
        <v>0.14054660551897147</v>
      </c>
      <c r="M41" s="29">
        <f t="shared" si="9"/>
        <v>3.5122125974849122E-2</v>
      </c>
      <c r="N41" s="29">
        <f t="shared" si="9"/>
        <v>0.18751858045336306</v>
      </c>
      <c r="O41" s="74"/>
      <c r="P41" s="29">
        <v>0.13</v>
      </c>
      <c r="Q41" s="29">
        <f t="shared" si="12"/>
        <v>0.13977748039538929</v>
      </c>
      <c r="R41" s="29">
        <f t="shared" si="10"/>
        <v>0.11309623036725108</v>
      </c>
      <c r="S41" s="29">
        <f>S15/S$7</f>
        <v>0.12094566894240817</v>
      </c>
      <c r="T41" s="74"/>
    </row>
    <row r="42" spans="1:20" ht="14.1" customHeight="1" x14ac:dyDescent="0.25">
      <c r="A42" s="16" t="s">
        <v>30</v>
      </c>
      <c r="B42" s="28">
        <f t="shared" ref="B42:L42" si="14">B16/B$7</f>
        <v>3.1807049632637877E-3</v>
      </c>
      <c r="C42" s="28">
        <f t="shared" si="14"/>
        <v>9.3575331281793627E-4</v>
      </c>
      <c r="D42" s="28">
        <f t="shared" si="14"/>
        <v>-7.0690625624141336E-3</v>
      </c>
      <c r="E42" s="28">
        <f t="shared" si="14"/>
        <v>2.632306127862764E-2</v>
      </c>
      <c r="F42" s="28">
        <f t="shared" si="14"/>
        <v>-1.343292539870472E-2</v>
      </c>
      <c r="G42" s="28">
        <f t="shared" si="14"/>
        <v>6.9663844306836848E-3</v>
      </c>
      <c r="H42" s="28">
        <f t="shared" si="14"/>
        <v>-8.9951090059093089E-3</v>
      </c>
      <c r="I42" s="28">
        <f t="shared" si="14"/>
        <v>-2.3422731712532132E-3</v>
      </c>
      <c r="J42" s="28">
        <f t="shared" si="14"/>
        <v>3.8065202980937267E-3</v>
      </c>
      <c r="K42" s="28">
        <f t="shared" si="14"/>
        <v>-1.2863026412467614E-2</v>
      </c>
      <c r="L42" s="28">
        <f t="shared" si="14"/>
        <v>-7.5748667293822512E-3</v>
      </c>
      <c r="M42" s="28">
        <f t="shared" si="9"/>
        <v>3.9591045626153976E-3</v>
      </c>
      <c r="N42" s="28">
        <f t="shared" si="9"/>
        <v>4.854143441099963E-3</v>
      </c>
      <c r="O42" s="74"/>
      <c r="P42" s="28">
        <v>0.01</v>
      </c>
      <c r="Q42" s="28">
        <f t="shared" si="12"/>
        <v>-4.3572984749455342E-3</v>
      </c>
      <c r="R42" s="28">
        <f t="shared" si="10"/>
        <v>-3.1250528492702571E-3</v>
      </c>
      <c r="S42" s="28">
        <f>S16/S$7</f>
        <v>-2.7252024351461066E-3</v>
      </c>
      <c r="T42" s="74"/>
    </row>
    <row r="43" spans="1:20" ht="14.1" customHeight="1" x14ac:dyDescent="0.25">
      <c r="A43" s="19" t="s">
        <v>31</v>
      </c>
      <c r="B43" s="29">
        <f t="shared" ref="B43:L43" si="15">B17/B$7</f>
        <v>3.902408779489723E-2</v>
      </c>
      <c r="C43" s="29">
        <f t="shared" si="15"/>
        <v>0.14252339383282045</v>
      </c>
      <c r="D43" s="29">
        <f t="shared" si="15"/>
        <v>0.17054718659783208</v>
      </c>
      <c r="E43" s="29">
        <f t="shared" si="15"/>
        <v>0.1788177557697409</v>
      </c>
      <c r="F43" s="29">
        <f t="shared" si="15"/>
        <v>0.19454280585548966</v>
      </c>
      <c r="G43" s="29">
        <f t="shared" si="15"/>
        <v>0.18191583470238848</v>
      </c>
      <c r="H43" s="29">
        <f t="shared" si="15"/>
        <v>0.1050200834194786</v>
      </c>
      <c r="I43" s="29">
        <f t="shared" si="15"/>
        <v>6.8577093345903214E-2</v>
      </c>
      <c r="J43" s="29">
        <f t="shared" si="15"/>
        <v>0.16409215997428842</v>
      </c>
      <c r="K43" s="29">
        <f t="shared" si="15"/>
        <v>0.10979252871340732</v>
      </c>
      <c r="L43" s="29">
        <f t="shared" si="15"/>
        <v>0.13297173878958921</v>
      </c>
      <c r="M43" s="29">
        <f t="shared" si="9"/>
        <v>3.9081230537464519E-2</v>
      </c>
      <c r="N43" s="29">
        <f t="shared" si="9"/>
        <v>0.19237272389446303</v>
      </c>
      <c r="O43" s="74"/>
      <c r="P43" s="29">
        <v>0.13</v>
      </c>
      <c r="Q43" s="29">
        <f t="shared" si="12"/>
        <v>0.13542018192044375</v>
      </c>
      <c r="R43" s="29">
        <f t="shared" si="10"/>
        <v>0.10997117751798083</v>
      </c>
      <c r="S43" s="29">
        <f>S17/S$7</f>
        <v>0.11822046650726208</v>
      </c>
      <c r="T43" s="74"/>
    </row>
    <row r="44" spans="1:20" ht="14.1" customHeight="1" x14ac:dyDescent="0.25">
      <c r="A44" s="22" t="s">
        <v>32</v>
      </c>
      <c r="B44" s="28">
        <f t="shared" ref="B44:L44" si="16">B18/B$7</f>
        <v>1.2251604302941997E-2</v>
      </c>
      <c r="C44" s="28">
        <f t="shared" si="16"/>
        <v>2.3280788796081142E-2</v>
      </c>
      <c r="D44" s="28">
        <f t="shared" si="16"/>
        <v>3.3874608871431428E-2</v>
      </c>
      <c r="E44" s="28">
        <f t="shared" si="16"/>
        <v>3.5795605270138829E-2</v>
      </c>
      <c r="F44" s="28">
        <f t="shared" si="16"/>
        <v>3.3511384158750768E-2</v>
      </c>
      <c r="G44" s="28">
        <f t="shared" si="16"/>
        <v>2.6822949576646025E-2</v>
      </c>
      <c r="H44" s="28">
        <f t="shared" si="16"/>
        <v>2.2582918035990721E-2</v>
      </c>
      <c r="I44" s="28">
        <f t="shared" si="16"/>
        <v>-1.3480219454473887E-2</v>
      </c>
      <c r="J44" s="28">
        <f t="shared" si="16"/>
        <v>3.0653034168290381E-2</v>
      </c>
      <c r="K44" s="28">
        <f t="shared" si="16"/>
        <v>1.5797207935341659E-2</v>
      </c>
      <c r="L44" s="28">
        <f t="shared" si="16"/>
        <v>2.0083686108497961E-2</v>
      </c>
      <c r="M44" s="28">
        <f t="shared" si="9"/>
        <v>6.7194547275015388E-3</v>
      </c>
      <c r="N44" s="28">
        <f t="shared" si="9"/>
        <v>3.9813266443701228E-2</v>
      </c>
      <c r="O44" s="74"/>
      <c r="P44" s="28">
        <v>0.03</v>
      </c>
      <c r="Q44" s="28">
        <f t="shared" si="12"/>
        <v>1.6618503649399093E-2</v>
      </c>
      <c r="R44" s="28">
        <f t="shared" si="10"/>
        <v>1.8040022903363751E-2</v>
      </c>
      <c r="S44" s="28">
        <f>S18/S$7</f>
        <v>2.061793372781626E-2</v>
      </c>
      <c r="T44" s="74"/>
    </row>
    <row r="45" spans="1:20" ht="15" customHeight="1" thickBot="1" x14ac:dyDescent="0.3">
      <c r="A45" s="23" t="s">
        <v>33</v>
      </c>
      <c r="B45" s="31">
        <f t="shared" ref="B45:L45" si="17">B19/B$7</f>
        <v>2.6772483491955233E-2</v>
      </c>
      <c r="C45" s="31">
        <f t="shared" si="17"/>
        <v>0.11924260503673931</v>
      </c>
      <c r="D45" s="31">
        <f t="shared" si="17"/>
        <v>0.13667257772640065</v>
      </c>
      <c r="E45" s="31">
        <f t="shared" si="17"/>
        <v>0.1430221504996021</v>
      </c>
      <c r="F45" s="31">
        <f t="shared" si="17"/>
        <v>0.1610314216967389</v>
      </c>
      <c r="G45" s="31">
        <f t="shared" si="17"/>
        <v>0.15509288512574246</v>
      </c>
      <c r="H45" s="31">
        <f t="shared" si="17"/>
        <v>8.2437165383487887E-2</v>
      </c>
      <c r="I45" s="31">
        <f t="shared" si="17"/>
        <v>8.2057312800377091E-2</v>
      </c>
      <c r="J45" s="31">
        <f t="shared" si="17"/>
        <v>0.13343912580599804</v>
      </c>
      <c r="K45" s="31">
        <f t="shared" si="17"/>
        <v>9.3995320778065661E-2</v>
      </c>
      <c r="L45" s="31">
        <f t="shared" si="17"/>
        <v>0.11288805268109126</v>
      </c>
      <c r="M45" s="31">
        <f t="shared" si="9"/>
        <v>3.2361775809962981E-2</v>
      </c>
      <c r="N45" s="31">
        <f t="shared" si="9"/>
        <v>0.1525594574507618</v>
      </c>
      <c r="O45" s="74"/>
      <c r="P45" s="31">
        <v>0.11</v>
      </c>
      <c r="Q45" s="31">
        <f t="shared" si="12"/>
        <v>0.11880167827104465</v>
      </c>
      <c r="R45" s="31">
        <f t="shared" si="10"/>
        <v>9.193115461461708E-2</v>
      </c>
      <c r="S45" s="31">
        <f t="shared" si="10"/>
        <v>9.7602532779445819E-2</v>
      </c>
      <c r="T45" s="74"/>
    </row>
    <row r="46" spans="1:20" ht="15" customHeight="1" thickTop="1" x14ac:dyDescent="0.25">
      <c r="A46" s="25"/>
      <c r="B46" s="25"/>
      <c r="C46" s="25"/>
      <c r="D46" s="25"/>
      <c r="E46" s="25"/>
      <c r="F46" s="25"/>
      <c r="G46" s="25"/>
      <c r="H46" s="25"/>
      <c r="I46" s="25"/>
      <c r="J46" s="25"/>
      <c r="K46" s="25"/>
      <c r="L46" s="25"/>
      <c r="M46" s="25"/>
      <c r="N46" s="25"/>
      <c r="O46" s="74"/>
      <c r="P46" s="25"/>
      <c r="Q46" s="25"/>
      <c r="R46" s="25"/>
      <c r="S46" s="25"/>
      <c r="T46" s="74"/>
    </row>
    <row r="47" spans="1:20" ht="15.75" customHeight="1" x14ac:dyDescent="0.25">
      <c r="A47" s="85" t="s">
        <v>178</v>
      </c>
      <c r="B47" s="32"/>
      <c r="C47" s="32"/>
      <c r="D47" s="32"/>
      <c r="E47" s="32"/>
      <c r="F47" s="32"/>
      <c r="G47" s="32"/>
      <c r="H47" s="32"/>
      <c r="I47" s="32"/>
      <c r="J47" s="32"/>
      <c r="K47" s="32"/>
      <c r="L47" s="32"/>
      <c r="M47" s="32"/>
      <c r="N47" s="32"/>
      <c r="O47" s="76"/>
      <c r="P47" s="32"/>
      <c r="Q47" s="32"/>
      <c r="R47" s="32"/>
      <c r="S47" s="32"/>
      <c r="T47" s="74"/>
    </row>
    <row r="48" spans="1:20" ht="15.75" customHeight="1" x14ac:dyDescent="0.25">
      <c r="A48" s="85" t="s">
        <v>39</v>
      </c>
      <c r="B48" s="32"/>
      <c r="C48" s="32"/>
      <c r="D48" s="32"/>
      <c r="E48" s="32"/>
      <c r="F48" s="32"/>
      <c r="G48" s="32"/>
      <c r="H48" s="32"/>
      <c r="I48" s="32"/>
      <c r="J48" s="32"/>
      <c r="K48" s="32"/>
      <c r="L48" s="32"/>
      <c r="M48" s="32"/>
      <c r="N48" s="32"/>
      <c r="O48" s="76"/>
      <c r="P48" s="32"/>
      <c r="Q48" s="32"/>
      <c r="R48" s="32"/>
      <c r="S48" s="32"/>
      <c r="T48" s="74"/>
    </row>
    <row r="49" spans="1:21" ht="14.1" customHeight="1" x14ac:dyDescent="0.25">
      <c r="N49" s="33"/>
      <c r="O49" s="76"/>
      <c r="S49" s="33"/>
      <c r="T49" s="74"/>
    </row>
    <row r="50" spans="1:21" ht="14.1" customHeight="1" x14ac:dyDescent="0.25">
      <c r="A50" s="15" t="s">
        <v>22</v>
      </c>
      <c r="B50" s="34">
        <f>ROUND((B9-B224-B228-B234)/B$7,4)</f>
        <v>0.37369999999999998</v>
      </c>
      <c r="C50" s="34">
        <f>ROUND((C9-C224-C228-C234)/C$7,4)</f>
        <v>0.3417</v>
      </c>
      <c r="D50" s="34">
        <f>ROUND((D9-D224-D228-D234)/D$7,4)</f>
        <v>0.31480000000000002</v>
      </c>
      <c r="E50" s="34">
        <f>ROUND((E9-E224-E228-E234)/E$7,4)</f>
        <v>0.3175</v>
      </c>
      <c r="F50" s="34">
        <f>ROUND((F9-F224-F228-F234)/F$7,4)</f>
        <v>0.29120000000000001</v>
      </c>
      <c r="G50" s="34">
        <f>ROUND((G9-G224-G228-G234)/G$7,4)</f>
        <v>0.31209999999999999</v>
      </c>
      <c r="H50" s="34">
        <f>ROUND((H9-H224-H228-H234)/H$7,4)</f>
        <v>0.30030000000000001</v>
      </c>
      <c r="I50" s="34">
        <f>ROUND((I9-I224-I228-I234)/I$7,4)</f>
        <v>0.31430000000000002</v>
      </c>
      <c r="J50" s="34">
        <f>ROUND((J9-J224-J228-J234)/J$7,4)</f>
        <v>0.27960000000000002</v>
      </c>
      <c r="K50" s="34">
        <f>ROUND((K9-K224-K228-K234)/K$7,4)</f>
        <v>0.29820000000000002</v>
      </c>
      <c r="L50" s="34">
        <f>ROUND((L9-L224-L228-L234)/L$7,4)</f>
        <v>0.30769999999999997</v>
      </c>
      <c r="M50" s="34">
        <f>ROUND((M9-M224-M228-M234)/M$7,4)</f>
        <v>0.32350000000000001</v>
      </c>
      <c r="N50" s="34">
        <f>ROUND((N9-N224-N228-N234)/N$7,4)</f>
        <v>0.2792</v>
      </c>
      <c r="O50" s="74"/>
      <c r="P50" s="34">
        <f>ROUND((P9-P224*1000000-P228*1000000-P234)/P$7,4)</f>
        <v>0.3362</v>
      </c>
      <c r="Q50" s="34">
        <f>ROUND((Q9-Q224*1000000-Q228*1000000-Q234)/Q$7,4)</f>
        <v>0.3049</v>
      </c>
      <c r="R50" s="34">
        <f>ROUND((R9-R224*1000000-R228*1000000-R234)/R$7,4)</f>
        <v>0.30280000000000001</v>
      </c>
      <c r="S50" s="34">
        <f>ROUND((S9-S224-S228-S234)/S$7,4)</f>
        <v>0.30220000000000002</v>
      </c>
      <c r="T50" s="74"/>
    </row>
    <row r="51" spans="1:21" ht="14.1" customHeight="1" x14ac:dyDescent="0.25">
      <c r="A51" s="15" t="s">
        <v>23</v>
      </c>
      <c r="B51" s="34">
        <f>ROUND((B10-B235)/B$7,4)</f>
        <v>0.2616</v>
      </c>
      <c r="C51" s="34">
        <f>ROUND((C10-C235)/C$7,4)</f>
        <v>0.221</v>
      </c>
      <c r="D51" s="34">
        <f>ROUND((D10-D235)/D$7,4)</f>
        <v>0.219</v>
      </c>
      <c r="E51" s="34">
        <f>ROUND((E10-E235)/E$7,4)</f>
        <v>0.24199999999999999</v>
      </c>
      <c r="F51" s="34">
        <f>ROUND((F10-F235)/F$7,4)</f>
        <v>0.22620000000000001</v>
      </c>
      <c r="G51" s="34">
        <f>ROUND((G10-G235)/G$7,4)</f>
        <v>0.23680000000000001</v>
      </c>
      <c r="H51" s="34">
        <f>ROUND((H10-H235)/H$7,4)</f>
        <v>0.27679999999999999</v>
      </c>
      <c r="I51" s="34">
        <f>ROUND((I10-I235)/I$7,4)</f>
        <v>0.30009999999999998</v>
      </c>
      <c r="J51" s="34">
        <f>ROUND((J10-J235)/J$7,4)</f>
        <v>0.2631</v>
      </c>
      <c r="K51" s="34">
        <f>ROUND((K10-K235)/K$7,4)</f>
        <v>0.25430000000000003</v>
      </c>
      <c r="L51" s="34">
        <f>ROUND((L10-L235)/L$7,4)</f>
        <v>0.22670000000000001</v>
      </c>
      <c r="M51" s="34">
        <f>ROUND((M10-M235)/M$7,4)</f>
        <v>0.21310000000000001</v>
      </c>
      <c r="N51" s="34">
        <f>ROUND((N10-N235)/N$7,4)</f>
        <v>0.218</v>
      </c>
      <c r="O51" s="74"/>
      <c r="P51" s="34">
        <f>ROUND((P10-P235)/P$7,4)</f>
        <v>0.23599999999999999</v>
      </c>
      <c r="Q51" s="34">
        <f>ROUND((Q10-Q235)/Q$7,4)</f>
        <v>0.26119999999999999</v>
      </c>
      <c r="R51" s="34">
        <f>ROUND((R10-R235)/R$7,4)</f>
        <v>0.23880000000000001</v>
      </c>
      <c r="S51" s="34">
        <f>ROUND((S10-S235)/S$7,4)</f>
        <v>0.22770000000000001</v>
      </c>
      <c r="T51" s="74"/>
    </row>
    <row r="52" spans="1:21" ht="14.1" customHeight="1" x14ac:dyDescent="0.25">
      <c r="A52" s="15" t="s">
        <v>24</v>
      </c>
      <c r="B52" s="34">
        <f>ROUND((B11-B236)/B$7,4)</f>
        <v>7.4099999999999999E-2</v>
      </c>
      <c r="C52" s="34">
        <f>ROUND((C11-C236)/C$7,4)</f>
        <v>7.17E-2</v>
      </c>
      <c r="D52" s="34">
        <f>ROUND((D11-D236)/D$7,4)</f>
        <v>5.6599999999999998E-2</v>
      </c>
      <c r="E52" s="34">
        <f>ROUND((E11-E236)/E$7,4)</f>
        <v>4.8800000000000003E-2</v>
      </c>
      <c r="F52" s="34">
        <f>ROUND((F11-F236)/F$7,4)</f>
        <v>5.1799999999999999E-2</v>
      </c>
      <c r="G52" s="34">
        <f>ROUND((G11-G236)/G$7,4)</f>
        <v>5.3699999999999998E-2</v>
      </c>
      <c r="H52" s="34">
        <f>ROUND((H11-H236)/H$7,4)</f>
        <v>6.1199999999999997E-2</v>
      </c>
      <c r="I52" s="34">
        <f>ROUND((I11-I236)/I$7,4)</f>
        <v>6.6600000000000006E-2</v>
      </c>
      <c r="J52" s="34">
        <f>ROUND((J11-J236)/J$7,4)</f>
        <v>5.9499999999999997E-2</v>
      </c>
      <c r="K52" s="34">
        <f>ROUND((K11-K236)/K$7,4)</f>
        <v>7.0599999999999996E-2</v>
      </c>
      <c r="L52" s="34">
        <f>ROUND((L11-L236)/L$7,4)</f>
        <v>7.1400000000000005E-2</v>
      </c>
      <c r="M52" s="34">
        <f>ROUND((M11-M236)/M$7,4)</f>
        <v>6.4399999999999999E-2</v>
      </c>
      <c r="N52" s="34">
        <f>ROUND((N11-N236)/N$7,4)</f>
        <v>6.0199999999999997E-2</v>
      </c>
      <c r="O52" s="74"/>
      <c r="P52" s="34">
        <f>ROUND((P11-P236)/P$7,4)</f>
        <v>6.2300000000000001E-2</v>
      </c>
      <c r="Q52" s="34">
        <f>ROUND((Q11-Q236)/Q$7,4)</f>
        <v>5.8599999999999999E-2</v>
      </c>
      <c r="R52" s="34">
        <f>ROUND((R11-R236)/R$7,4)</f>
        <v>6.6500000000000004E-2</v>
      </c>
      <c r="S52" s="34">
        <f>ROUND((S11-S236)/S$7,4)</f>
        <v>6.6600000000000006E-2</v>
      </c>
      <c r="T52" s="74"/>
    </row>
    <row r="53" spans="1:21" ht="14.1" customHeight="1" x14ac:dyDescent="0.25">
      <c r="A53" s="15" t="s">
        <v>25</v>
      </c>
      <c r="B53" s="34">
        <f>ROUND((B12-B225-B229-B237)/B$7,4)</f>
        <v>0.15390000000000001</v>
      </c>
      <c r="C53" s="34">
        <f>ROUND((C12-C225-C229-C237)/C$7,4)</f>
        <v>0.13339999999999999</v>
      </c>
      <c r="D53" s="34">
        <f>ROUND((D12-D225-D229-D237)/D$7,4)</f>
        <v>0.1231</v>
      </c>
      <c r="E53" s="34">
        <f>ROUND((E12-E225-E229-E237)/E$7,4)</f>
        <v>0.1236</v>
      </c>
      <c r="F53" s="34">
        <f>ROUND((F12-F225-F229-F237)/F$7,4)</f>
        <v>0.1229</v>
      </c>
      <c r="G53" s="34">
        <f>ROUND((G12-G225-G229-G237)/G$7,4)</f>
        <v>0.1178</v>
      </c>
      <c r="H53" s="34">
        <f>ROUND((H12-H225-H229-H237)/H$7,4)</f>
        <v>0.13339999999999999</v>
      </c>
      <c r="I53" s="34">
        <f>ROUND((I12-I225-I229-I237)/I$7,4)</f>
        <v>0.1283</v>
      </c>
      <c r="J53" s="34">
        <f>ROUND((J12-J225-J229-J237)/J$7,4)</f>
        <v>0.1229</v>
      </c>
      <c r="K53" s="34">
        <f>ROUND((K12-K225-K229-K237)/K$7,4)</f>
        <v>0.1404</v>
      </c>
      <c r="L53" s="34">
        <f>ROUND((L12-L225-L229-L237)/L$7,4)</f>
        <v>0.1192</v>
      </c>
      <c r="M53" s="34">
        <f>ROUND((M12-M225-M229-M237)/M$7,4)</f>
        <v>0.13850000000000001</v>
      </c>
      <c r="N53" s="34">
        <f>ROUND((N12-N225-N229-N237)/N$7,4)</f>
        <v>0.1268</v>
      </c>
      <c r="O53" s="74"/>
      <c r="P53" s="34">
        <f>ROUND((P12-P225*1000000-P229*1000000-P237)/P$7,4)</f>
        <v>0.13300000000000001</v>
      </c>
      <c r="Q53" s="34">
        <f>ROUND((Q12-Q225*1000000-Q229*1000000-Q237)/Q$7,4)</f>
        <v>0.12570000000000001</v>
      </c>
      <c r="R53" s="34">
        <f>ROUND((R12-R225*1000000-R229*1000000-R237)/R$7,4)</f>
        <v>0.1305</v>
      </c>
      <c r="S53" s="34">
        <f>ROUND((S12-S225-S229-S237)/S$7,4)</f>
        <v>0.1313</v>
      </c>
      <c r="T53" s="74"/>
    </row>
    <row r="54" spans="1:21" ht="14.1" customHeight="1" x14ac:dyDescent="0.25">
      <c r="A54" s="16" t="s">
        <v>26</v>
      </c>
      <c r="M54" s="35">
        <v>8.5699999999999998E-2</v>
      </c>
      <c r="N54" s="35"/>
      <c r="O54" s="74"/>
      <c r="R54" s="35">
        <v>2.2499999999999999E-2</v>
      </c>
      <c r="S54" s="34">
        <f>ROUND((S13)/S$7,4)</f>
        <v>2.2100000000000002E-2</v>
      </c>
      <c r="T54" s="74"/>
    </row>
    <row r="55" spans="1:21" ht="15" customHeight="1" thickBot="1" x14ac:dyDescent="0.3">
      <c r="A55" s="36" t="s">
        <v>40</v>
      </c>
      <c r="B55" s="37">
        <f t="shared" ref="B55:K55" si="18">SUM(B50:B53)</f>
        <v>0.86330000000000007</v>
      </c>
      <c r="C55" s="37">
        <f t="shared" si="18"/>
        <v>0.76779999999999993</v>
      </c>
      <c r="D55" s="37">
        <f t="shared" si="18"/>
        <v>0.71350000000000002</v>
      </c>
      <c r="E55" s="37">
        <f t="shared" si="18"/>
        <v>0.7319</v>
      </c>
      <c r="F55" s="37">
        <f t="shared" si="18"/>
        <v>0.69210000000000005</v>
      </c>
      <c r="G55" s="37">
        <f t="shared" si="18"/>
        <v>0.72039999999999993</v>
      </c>
      <c r="H55" s="37">
        <f t="shared" si="18"/>
        <v>0.77169999999999994</v>
      </c>
      <c r="I55" s="37">
        <f t="shared" si="18"/>
        <v>0.80930000000000002</v>
      </c>
      <c r="J55" s="37">
        <f t="shared" si="18"/>
        <v>0.72509999999999997</v>
      </c>
      <c r="K55" s="37">
        <f t="shared" si="18"/>
        <v>0.76349999999999996</v>
      </c>
      <c r="L55" s="37">
        <f>SUM(L50:L54)</f>
        <v>0.72499999999999998</v>
      </c>
      <c r="M55" s="37">
        <f>SUM(M50:M54)</f>
        <v>0.82520000000000004</v>
      </c>
      <c r="N55" s="37">
        <f>SUM(N50:N54)</f>
        <v>0.68420000000000003</v>
      </c>
      <c r="O55" s="74"/>
      <c r="P55" s="37">
        <f>SUM(P50:P53)</f>
        <v>0.76750000000000007</v>
      </c>
      <c r="Q55" s="37">
        <f>SUM(Q50:Q53)</f>
        <v>0.75040000000000007</v>
      </c>
      <c r="R55" s="37">
        <f>SUM(R50:R54)</f>
        <v>0.76110000000000011</v>
      </c>
      <c r="S55" s="37">
        <f>SUM(S50:S54)</f>
        <v>0.74990000000000001</v>
      </c>
      <c r="T55" s="74"/>
    </row>
    <row r="56" spans="1:21" ht="15" customHeight="1" thickTop="1" x14ac:dyDescent="0.25">
      <c r="A56" s="77"/>
      <c r="B56" s="25"/>
      <c r="C56" s="25"/>
      <c r="D56" s="25"/>
      <c r="E56" s="25"/>
      <c r="F56" s="25"/>
      <c r="G56" s="25"/>
      <c r="H56" s="25"/>
      <c r="I56" s="25"/>
      <c r="J56" s="25"/>
      <c r="K56" s="25"/>
      <c r="L56" s="25"/>
      <c r="M56" s="25"/>
      <c r="N56" s="25"/>
      <c r="O56" s="74"/>
      <c r="P56" s="25"/>
      <c r="Q56" s="25"/>
      <c r="R56" s="25"/>
      <c r="S56" s="90"/>
      <c r="T56" s="74"/>
      <c r="U56" s="91"/>
    </row>
    <row r="57" spans="1:21" ht="15.75" customHeight="1" x14ac:dyDescent="0.25">
      <c r="A57" s="7" t="s">
        <v>41</v>
      </c>
      <c r="B57" s="8"/>
      <c r="C57" s="8"/>
      <c r="D57" s="8"/>
      <c r="E57" s="8"/>
      <c r="F57" s="8"/>
      <c r="G57" s="8"/>
      <c r="H57" s="8"/>
      <c r="I57" s="8"/>
      <c r="J57" s="8"/>
      <c r="K57" s="8"/>
      <c r="L57" s="8"/>
      <c r="M57" s="8"/>
      <c r="N57" s="8"/>
      <c r="O57" s="74"/>
      <c r="P57" s="8"/>
      <c r="Q57" s="8"/>
      <c r="R57" s="8"/>
      <c r="S57" s="8"/>
      <c r="T57" s="74"/>
    </row>
    <row r="58" spans="1:21" ht="14.1" customHeight="1" x14ac:dyDescent="0.25">
      <c r="A58" s="38" t="s">
        <v>42</v>
      </c>
      <c r="B58" s="10">
        <f t="shared" ref="B58:N58" si="19">B19</f>
        <v>4318000</v>
      </c>
      <c r="C58" s="10">
        <f t="shared" si="19"/>
        <v>18987000</v>
      </c>
      <c r="D58" s="10">
        <f t="shared" si="19"/>
        <v>22582000</v>
      </c>
      <c r="E58" s="10">
        <f t="shared" si="19"/>
        <v>25879000</v>
      </c>
      <c r="F58" s="10">
        <f t="shared" si="19"/>
        <v>29514000</v>
      </c>
      <c r="G58" s="10">
        <f t="shared" si="19"/>
        <v>29454000</v>
      </c>
      <c r="H58" s="10">
        <f t="shared" si="19"/>
        <v>16029000</v>
      </c>
      <c r="I58" s="10">
        <f t="shared" si="19"/>
        <v>16886000</v>
      </c>
      <c r="J58" s="10">
        <f t="shared" si="19"/>
        <v>26572000</v>
      </c>
      <c r="K58" s="10">
        <f t="shared" si="19"/>
        <v>19445000</v>
      </c>
      <c r="L58" s="10">
        <f t="shared" si="19"/>
        <v>23040000</v>
      </c>
      <c r="M58" s="10">
        <f t="shared" si="19"/>
        <v>7046000</v>
      </c>
      <c r="N58" s="10">
        <f t="shared" si="19"/>
        <v>32843000</v>
      </c>
      <c r="O58" s="74"/>
      <c r="P58" s="10">
        <f>P19</f>
        <v>71766000</v>
      </c>
      <c r="Q58" s="10">
        <f>Q19</f>
        <v>91883000</v>
      </c>
      <c r="R58" s="10">
        <f>R19</f>
        <v>76103000</v>
      </c>
      <c r="S58" s="10">
        <f>S19</f>
        <v>82374000</v>
      </c>
      <c r="T58" s="74"/>
    </row>
    <row r="59" spans="1:21" ht="14.1" customHeight="1" x14ac:dyDescent="0.25">
      <c r="A59" s="38" t="s">
        <v>43</v>
      </c>
      <c r="N59" s="2"/>
      <c r="O59" s="74"/>
      <c r="S59" s="2"/>
      <c r="T59" s="74"/>
    </row>
    <row r="60" spans="1:21" ht="14.1" customHeight="1" x14ac:dyDescent="0.25">
      <c r="A60" s="39" t="s">
        <v>44</v>
      </c>
      <c r="B60" s="11">
        <v>10519000</v>
      </c>
      <c r="C60" s="11">
        <v>10851000</v>
      </c>
      <c r="D60" s="11">
        <v>9750000</v>
      </c>
      <c r="E60" s="11">
        <v>10239000</v>
      </c>
      <c r="F60" s="11">
        <v>10091000</v>
      </c>
      <c r="G60" s="11">
        <v>10152000</v>
      </c>
      <c r="H60" s="11">
        <v>13488000</v>
      </c>
      <c r="I60" s="11">
        <v>15040000</v>
      </c>
      <c r="J60" s="11">
        <v>15065000</v>
      </c>
      <c r="K60" s="11">
        <v>16510000</v>
      </c>
      <c r="L60" s="11">
        <v>18259000</v>
      </c>
      <c r="M60" s="11">
        <v>18636000</v>
      </c>
      <c r="N60" s="11">
        <v>18896000</v>
      </c>
      <c r="O60" s="74"/>
      <c r="P60" s="11">
        <v>41359000</v>
      </c>
      <c r="Q60" s="11">
        <v>48771000</v>
      </c>
      <c r="R60" s="11">
        <v>68470000</v>
      </c>
      <c r="S60" s="11">
        <f>SUM(K60:N60)</f>
        <v>72301000</v>
      </c>
      <c r="T60" s="74"/>
    </row>
    <row r="61" spans="1:21" ht="14.1" customHeight="1" x14ac:dyDescent="0.25">
      <c r="A61" s="39" t="s">
        <v>45</v>
      </c>
      <c r="B61" s="11">
        <v>5760000</v>
      </c>
      <c r="C61" s="11">
        <v>3636000</v>
      </c>
      <c r="D61" s="11">
        <v>8285000</v>
      </c>
      <c r="E61" s="11">
        <v>10628000</v>
      </c>
      <c r="F61" s="11">
        <v>8210000</v>
      </c>
      <c r="G61" s="11">
        <v>9686000</v>
      </c>
      <c r="H61" s="11">
        <v>8743000</v>
      </c>
      <c r="I61" s="11">
        <v>9540000</v>
      </c>
      <c r="J61" s="11">
        <v>7826000</v>
      </c>
      <c r="K61" s="11">
        <v>7043000</v>
      </c>
      <c r="L61" s="11">
        <v>9088000</v>
      </c>
      <c r="M61" s="11">
        <v>11782000</v>
      </c>
      <c r="N61" s="11">
        <v>8643000</v>
      </c>
      <c r="O61" s="74"/>
      <c r="P61" s="11">
        <v>28309000</v>
      </c>
      <c r="Q61" s="11">
        <v>36179000</v>
      </c>
      <c r="R61" s="11">
        <v>35740000</v>
      </c>
      <c r="S61" s="11">
        <f>SUM(K61:N61)</f>
        <v>36556000</v>
      </c>
      <c r="T61" s="74"/>
    </row>
    <row r="62" spans="1:21" ht="14.1" customHeight="1" x14ac:dyDescent="0.25">
      <c r="A62" s="39" t="s">
        <v>26</v>
      </c>
      <c r="M62" s="11">
        <v>18664000</v>
      </c>
      <c r="N62" s="11">
        <v>0</v>
      </c>
      <c r="O62" s="74"/>
      <c r="R62" s="11">
        <v>18664000</v>
      </c>
      <c r="S62" s="11">
        <f>SUM(K62:N62)</f>
        <v>18664000</v>
      </c>
      <c r="T62" s="74"/>
    </row>
    <row r="63" spans="1:21" ht="14.1" customHeight="1" x14ac:dyDescent="0.25">
      <c r="A63" s="39" t="s">
        <v>46</v>
      </c>
      <c r="B63" s="11">
        <v>-513000</v>
      </c>
      <c r="C63" s="11">
        <v>-149000</v>
      </c>
      <c r="D63" s="11">
        <v>1168000</v>
      </c>
      <c r="E63" s="11">
        <v>-4763000</v>
      </c>
      <c r="F63" s="11">
        <v>2462000</v>
      </c>
      <c r="G63" s="11">
        <v>-1323000</v>
      </c>
      <c r="H63" s="11">
        <v>1749000</v>
      </c>
      <c r="I63" s="11">
        <v>482000</v>
      </c>
      <c r="J63" s="11">
        <v>-758000</v>
      </c>
      <c r="K63" s="11">
        <v>2661000</v>
      </c>
      <c r="L63" s="11">
        <v>1547000</v>
      </c>
      <c r="M63" s="11">
        <v>714000</v>
      </c>
      <c r="N63" s="11">
        <v>811000</v>
      </c>
      <c r="O63" s="74"/>
      <c r="P63" s="11">
        <v>-4257000</v>
      </c>
      <c r="Q63" s="11">
        <v>3370000</v>
      </c>
      <c r="R63" s="11">
        <v>4163000</v>
      </c>
      <c r="S63" s="11">
        <f>SUM(K63:N63)</f>
        <v>5733000</v>
      </c>
      <c r="T63" s="74"/>
    </row>
    <row r="64" spans="1:21" ht="14.1" customHeight="1" x14ac:dyDescent="0.25">
      <c r="A64" s="39" t="s">
        <v>47</v>
      </c>
      <c r="B64" s="11">
        <v>1976000</v>
      </c>
      <c r="C64" s="11">
        <v>3707000</v>
      </c>
      <c r="D64" s="11">
        <v>5597000</v>
      </c>
      <c r="E64" s="11">
        <v>6477000</v>
      </c>
      <c r="F64" s="11">
        <v>6142000</v>
      </c>
      <c r="G64" s="11">
        <v>5094000</v>
      </c>
      <c r="H64" s="11">
        <v>4391000</v>
      </c>
      <c r="I64" s="11">
        <v>-2774000</v>
      </c>
      <c r="J64" s="11">
        <v>6104000</v>
      </c>
      <c r="K64" s="11">
        <v>3268000</v>
      </c>
      <c r="L64" s="11">
        <v>4099000</v>
      </c>
      <c r="M64" s="11">
        <v>1463000</v>
      </c>
      <c r="N64" s="11">
        <v>8571000</v>
      </c>
      <c r="O64" s="74"/>
      <c r="P64" s="11">
        <v>17757000</v>
      </c>
      <c r="Q64" s="11">
        <v>12853000</v>
      </c>
      <c r="R64" s="11">
        <v>14934000</v>
      </c>
      <c r="S64" s="11">
        <f>SUM(K64:N64)</f>
        <v>17401000</v>
      </c>
      <c r="T64" s="74"/>
    </row>
    <row r="65" spans="1:20" ht="14.1" customHeight="1" x14ac:dyDescent="0.25">
      <c r="A65" s="40" t="s">
        <v>29</v>
      </c>
      <c r="B65" s="12">
        <v>0</v>
      </c>
      <c r="C65" s="12">
        <v>0</v>
      </c>
      <c r="D65" s="12">
        <v>0</v>
      </c>
      <c r="E65" s="12">
        <v>0</v>
      </c>
      <c r="F65" s="12">
        <v>0</v>
      </c>
      <c r="G65" s="12">
        <v>0</v>
      </c>
      <c r="H65" s="12">
        <v>0</v>
      </c>
      <c r="I65" s="12">
        <v>0</v>
      </c>
      <c r="J65" s="12">
        <v>0</v>
      </c>
      <c r="K65" s="12">
        <v>0</v>
      </c>
      <c r="L65" s="12">
        <v>0</v>
      </c>
      <c r="M65" s="12">
        <v>0</v>
      </c>
      <c r="N65" s="12">
        <v>0</v>
      </c>
      <c r="O65" s="74"/>
      <c r="P65" s="12">
        <v>0</v>
      </c>
      <c r="Q65" s="12">
        <v>0</v>
      </c>
      <c r="R65" s="12">
        <v>0</v>
      </c>
      <c r="S65" s="12">
        <f>SUM(K65:N65)</f>
        <v>0</v>
      </c>
      <c r="T65" s="74"/>
    </row>
    <row r="66" spans="1:20" ht="15" customHeight="1" thickBot="1" x14ac:dyDescent="0.3">
      <c r="A66" s="41" t="s">
        <v>48</v>
      </c>
      <c r="B66" s="24">
        <v>22060000</v>
      </c>
      <c r="C66" s="24">
        <v>37032000</v>
      </c>
      <c r="D66" s="24">
        <v>47382000</v>
      </c>
      <c r="E66" s="24">
        <v>48460000</v>
      </c>
      <c r="F66" s="24">
        <v>56419000</v>
      </c>
      <c r="G66" s="24">
        <v>53063000</v>
      </c>
      <c r="H66" s="24">
        <v>44400000</v>
      </c>
      <c r="I66" s="24">
        <v>39174000</v>
      </c>
      <c r="J66" s="24">
        <v>54809000</v>
      </c>
      <c r="K66" s="24">
        <v>48927000</v>
      </c>
      <c r="L66" s="24">
        <v>56033000</v>
      </c>
      <c r="M66" s="24">
        <v>58305000</v>
      </c>
      <c r="N66" s="24">
        <v>69764000</v>
      </c>
      <c r="O66" s="75"/>
      <c r="P66" s="24">
        <v>154934000</v>
      </c>
      <c r="Q66" s="24">
        <v>193056000</v>
      </c>
      <c r="R66" s="24">
        <v>218074000</v>
      </c>
      <c r="S66" s="24">
        <f>SUM(K66:N66)</f>
        <v>233029000</v>
      </c>
      <c r="T66" s="75"/>
    </row>
    <row r="67" spans="1:20" ht="15" customHeight="1" thickTop="1" x14ac:dyDescent="0.25">
      <c r="A67" s="42" t="s">
        <v>49</v>
      </c>
      <c r="B67" s="43">
        <f t="shared" ref="B67:M67" si="20">B66/B7</f>
        <v>0.13677651362494964</v>
      </c>
      <c r="C67" s="43">
        <f t="shared" si="20"/>
        <v>0.23256923946492494</v>
      </c>
      <c r="D67" s="43">
        <f t="shared" si="20"/>
        <v>0.28676911158587881</v>
      </c>
      <c r="E67" s="43">
        <f t="shared" si="20"/>
        <v>0.26781766734459278</v>
      </c>
      <c r="F67" s="43">
        <f t="shared" si="20"/>
        <v>0.307827870864956</v>
      </c>
      <c r="G67" s="43">
        <f t="shared" si="20"/>
        <v>0.27940835755507815</v>
      </c>
      <c r="H67" s="43">
        <f t="shared" si="20"/>
        <v>0.22834925092188296</v>
      </c>
      <c r="I67" s="43">
        <f t="shared" si="20"/>
        <v>0.19036557927525596</v>
      </c>
      <c r="J67" s="43">
        <f t="shared" si="20"/>
        <v>0.27523953960187214</v>
      </c>
      <c r="K67" s="43">
        <f t="shared" si="20"/>
        <v>0.23650856568312772</v>
      </c>
      <c r="L67" s="43">
        <f t="shared" si="20"/>
        <v>0.2745423722169959</v>
      </c>
      <c r="M67" s="43">
        <f t="shared" si="20"/>
        <v>0.26779070942377114</v>
      </c>
      <c r="N67" s="43">
        <v>0.32406168710516497</v>
      </c>
      <c r="O67" s="78"/>
      <c r="P67" s="43">
        <v>0.23200000000000001</v>
      </c>
      <c r="Q67" s="43">
        <f>Q66/Q7</f>
        <v>0.24961501910358605</v>
      </c>
      <c r="R67" s="43">
        <f>R66/R7</f>
        <v>0.263429754561949</v>
      </c>
      <c r="S67" s="43">
        <f>S66/S7</f>
        <v>0.27610921663463567</v>
      </c>
      <c r="T67" s="78"/>
    </row>
    <row r="68" spans="1:20" ht="15" x14ac:dyDescent="0.25">
      <c r="A68" s="86" t="s">
        <v>179</v>
      </c>
      <c r="B68" s="86"/>
      <c r="C68" s="86"/>
      <c r="D68" s="86"/>
      <c r="E68" s="86"/>
      <c r="F68" s="86"/>
      <c r="G68" s="86"/>
      <c r="H68" s="86"/>
      <c r="I68" s="86"/>
      <c r="J68" s="86"/>
      <c r="K68" s="86"/>
      <c r="L68" s="86"/>
      <c r="N68" s="44"/>
      <c r="O68" s="78"/>
      <c r="S68" s="44"/>
      <c r="T68" s="78"/>
    </row>
    <row r="69" spans="1:20" ht="14.1" customHeight="1" x14ac:dyDescent="0.25">
      <c r="N69" s="2"/>
      <c r="O69" s="74"/>
      <c r="S69" s="2"/>
      <c r="T69" s="74"/>
    </row>
    <row r="70" spans="1:20" ht="15.75" customHeight="1" x14ac:dyDescent="0.25">
      <c r="A70" s="7" t="s">
        <v>50</v>
      </c>
      <c r="B70" s="8"/>
      <c r="C70" s="8"/>
      <c r="D70" s="8"/>
      <c r="E70" s="8"/>
      <c r="F70" s="8"/>
      <c r="G70" s="8"/>
      <c r="H70" s="8"/>
      <c r="I70" s="8"/>
      <c r="J70" s="8"/>
      <c r="K70" s="8"/>
      <c r="L70" s="8"/>
      <c r="M70" s="8"/>
      <c r="N70" s="8"/>
      <c r="O70" s="74"/>
      <c r="P70" s="8"/>
      <c r="Q70" s="8"/>
      <c r="R70" s="8"/>
      <c r="S70" s="8"/>
      <c r="T70" s="74"/>
    </row>
    <row r="71" spans="1:20" ht="14.1" customHeight="1" x14ac:dyDescent="0.25">
      <c r="A71" s="38" t="s">
        <v>33</v>
      </c>
      <c r="B71" s="10">
        <f t="shared" ref="B71:N71" si="21">B19</f>
        <v>4318000</v>
      </c>
      <c r="C71" s="10">
        <f t="shared" si="21"/>
        <v>18987000</v>
      </c>
      <c r="D71" s="10">
        <f t="shared" si="21"/>
        <v>22582000</v>
      </c>
      <c r="E71" s="10">
        <f t="shared" si="21"/>
        <v>25879000</v>
      </c>
      <c r="F71" s="10">
        <f t="shared" si="21"/>
        <v>29514000</v>
      </c>
      <c r="G71" s="10">
        <f t="shared" si="21"/>
        <v>29454000</v>
      </c>
      <c r="H71" s="10">
        <f t="shared" si="21"/>
        <v>16029000</v>
      </c>
      <c r="I71" s="10">
        <f t="shared" si="21"/>
        <v>16886000</v>
      </c>
      <c r="J71" s="10">
        <f t="shared" si="21"/>
        <v>26572000</v>
      </c>
      <c r="K71" s="10">
        <f t="shared" si="21"/>
        <v>19445000</v>
      </c>
      <c r="L71" s="10">
        <f t="shared" si="21"/>
        <v>23040000</v>
      </c>
      <c r="M71" s="10">
        <f t="shared" si="21"/>
        <v>7046000</v>
      </c>
      <c r="N71" s="10">
        <f t="shared" si="21"/>
        <v>32843000</v>
      </c>
      <c r="O71" s="74"/>
      <c r="P71" s="10">
        <f>P19</f>
        <v>71766000</v>
      </c>
      <c r="Q71" s="10">
        <f>Q19</f>
        <v>91883000</v>
      </c>
      <c r="R71" s="10">
        <f>R19</f>
        <v>76103000</v>
      </c>
      <c r="S71" s="10">
        <f>S19</f>
        <v>82374000</v>
      </c>
      <c r="T71" s="74"/>
    </row>
    <row r="72" spans="1:20" ht="14.1" customHeight="1" x14ac:dyDescent="0.25">
      <c r="A72" s="2" t="s">
        <v>51</v>
      </c>
      <c r="N72" s="2"/>
      <c r="O72" s="74"/>
      <c r="S72" s="2"/>
      <c r="T72" s="74"/>
    </row>
    <row r="73" spans="1:20" ht="14.1" customHeight="1" x14ac:dyDescent="0.25">
      <c r="A73" s="39" t="s">
        <v>52</v>
      </c>
      <c r="B73" s="11">
        <v>5760000</v>
      </c>
      <c r="C73" s="11">
        <v>3636000</v>
      </c>
      <c r="D73" s="11">
        <v>8285000</v>
      </c>
      <c r="E73" s="11">
        <v>10628000</v>
      </c>
      <c r="F73" s="11">
        <v>8210000</v>
      </c>
      <c r="G73" s="11">
        <v>9686000</v>
      </c>
      <c r="H73" s="11">
        <v>8743000</v>
      </c>
      <c r="I73" s="11">
        <v>9540000</v>
      </c>
      <c r="J73" s="11">
        <v>7826000</v>
      </c>
      <c r="K73" s="11">
        <v>7043000</v>
      </c>
      <c r="L73" s="11">
        <v>9088000</v>
      </c>
      <c r="M73" s="11">
        <v>11782000</v>
      </c>
      <c r="N73" s="11">
        <v>8643000</v>
      </c>
      <c r="O73" s="74"/>
      <c r="P73" s="11">
        <v>28309000</v>
      </c>
      <c r="Q73" s="11">
        <v>36179000</v>
      </c>
      <c r="R73" s="11">
        <v>35740000</v>
      </c>
      <c r="S73" s="11">
        <f>SUM(K73:N73)</f>
        <v>36556000</v>
      </c>
      <c r="T73" s="74"/>
    </row>
    <row r="74" spans="1:20" ht="14.1" customHeight="1" x14ac:dyDescent="0.25">
      <c r="A74" s="39" t="s">
        <v>53</v>
      </c>
      <c r="B74" s="11">
        <v>-1354000</v>
      </c>
      <c r="C74" s="11">
        <v>-854000</v>
      </c>
      <c r="D74" s="11">
        <v>-1947000</v>
      </c>
      <c r="E74" s="11">
        <v>-2498000</v>
      </c>
      <c r="F74" s="11">
        <v>-1929000</v>
      </c>
      <c r="G74" s="11">
        <v>-2276000</v>
      </c>
      <c r="H74" s="11">
        <v>-2055000</v>
      </c>
      <c r="I74" s="11">
        <v>-2242000</v>
      </c>
      <c r="J74" s="11">
        <v>-1838000</v>
      </c>
      <c r="K74" s="11">
        <v>-1655000</v>
      </c>
      <c r="L74" s="11">
        <v>-2135000</v>
      </c>
      <c r="M74" s="11">
        <v>-2768000</v>
      </c>
      <c r="N74" s="11">
        <v>-2031000</v>
      </c>
      <c r="O74" s="74"/>
      <c r="P74" s="11">
        <v>-6653000</v>
      </c>
      <c r="Q74" s="11">
        <v>-8502000</v>
      </c>
      <c r="R74" s="11">
        <v>-8397000</v>
      </c>
      <c r="S74" s="11">
        <f>SUM(K74:N74)</f>
        <v>-8589000</v>
      </c>
      <c r="T74" s="74"/>
    </row>
    <row r="75" spans="1:20" ht="14.1" customHeight="1" x14ac:dyDescent="0.25">
      <c r="A75" s="39" t="s">
        <v>54</v>
      </c>
      <c r="B75" s="11">
        <v>568000</v>
      </c>
      <c r="C75" s="11">
        <v>514000</v>
      </c>
      <c r="D75" s="11">
        <v>531000</v>
      </c>
      <c r="E75" s="11">
        <v>648000</v>
      </c>
      <c r="F75" s="11">
        <v>1099000</v>
      </c>
      <c r="G75" s="11">
        <v>1400000</v>
      </c>
      <c r="H75" s="11">
        <v>4754000</v>
      </c>
      <c r="I75" s="11">
        <v>6081000</v>
      </c>
      <c r="J75" s="11">
        <v>6045000</v>
      </c>
      <c r="K75" s="11">
        <v>7110000</v>
      </c>
      <c r="L75" s="11">
        <v>8069000</v>
      </c>
      <c r="M75" s="11">
        <v>8078000</v>
      </c>
      <c r="N75" s="11">
        <v>8158000</v>
      </c>
      <c r="O75" s="74"/>
      <c r="P75" s="11">
        <v>2261000</v>
      </c>
      <c r="Q75" s="11">
        <v>13334000</v>
      </c>
      <c r="R75" s="11">
        <v>29302000</v>
      </c>
      <c r="S75" s="11">
        <f>SUM(K75:N75)</f>
        <v>31415000</v>
      </c>
      <c r="T75" s="74"/>
    </row>
    <row r="76" spans="1:20" ht="14.1" customHeight="1" x14ac:dyDescent="0.25">
      <c r="A76" s="39" t="s">
        <v>180</v>
      </c>
      <c r="B76" s="11">
        <v>-133000</v>
      </c>
      <c r="C76" s="11">
        <v>-121000</v>
      </c>
      <c r="D76" s="11">
        <v>-125000</v>
      </c>
      <c r="E76" s="11">
        <v>-152000</v>
      </c>
      <c r="F76" s="11">
        <v>-258000</v>
      </c>
      <c r="G76" s="11">
        <v>-329000</v>
      </c>
      <c r="H76" s="11">
        <v>-1117000</v>
      </c>
      <c r="I76" s="11">
        <v>-1429000</v>
      </c>
      <c r="J76" s="11">
        <v>-1421000</v>
      </c>
      <c r="K76" s="11">
        <v>-1671000</v>
      </c>
      <c r="L76" s="11">
        <v>-1896000</v>
      </c>
      <c r="M76" s="11">
        <v>-1898000</v>
      </c>
      <c r="N76" s="11">
        <v>-1917000</v>
      </c>
      <c r="O76" s="74"/>
      <c r="P76" s="11">
        <v>-531000</v>
      </c>
      <c r="Q76" s="11">
        <v>-3133000</v>
      </c>
      <c r="R76" s="11">
        <v>-6886000</v>
      </c>
      <c r="S76" s="11">
        <f>SUM(K76:N76)</f>
        <v>-7382000</v>
      </c>
      <c r="T76" s="74"/>
    </row>
    <row r="77" spans="1:20" ht="14.1" customHeight="1" x14ac:dyDescent="0.25">
      <c r="A77" s="39" t="s">
        <v>26</v>
      </c>
      <c r="B77" s="11">
        <v>0</v>
      </c>
      <c r="C77" s="11">
        <v>0</v>
      </c>
      <c r="D77" s="11">
        <v>0</v>
      </c>
      <c r="E77" s="11">
        <v>0</v>
      </c>
      <c r="F77" s="11">
        <v>0</v>
      </c>
      <c r="G77" s="11">
        <v>0</v>
      </c>
      <c r="H77" s="11">
        <v>0</v>
      </c>
      <c r="I77" s="11">
        <v>0</v>
      </c>
      <c r="J77" s="11">
        <v>0</v>
      </c>
      <c r="K77" s="11">
        <v>0</v>
      </c>
      <c r="L77" s="11">
        <v>0</v>
      </c>
      <c r="M77" s="11">
        <v>18664000</v>
      </c>
      <c r="N77" s="11">
        <v>0</v>
      </c>
      <c r="O77" s="74"/>
      <c r="R77" s="11">
        <v>18664000</v>
      </c>
      <c r="S77" s="11">
        <f>SUM(K77:N77)</f>
        <v>18664000</v>
      </c>
      <c r="T77" s="74"/>
    </row>
    <row r="78" spans="1:20" ht="14.1" customHeight="1" x14ac:dyDescent="0.25">
      <c r="A78" s="88" t="s">
        <v>182</v>
      </c>
      <c r="B78" s="11">
        <v>0</v>
      </c>
      <c r="C78" s="11">
        <v>0</v>
      </c>
      <c r="D78" s="11">
        <v>0</v>
      </c>
      <c r="E78" s="11">
        <v>0</v>
      </c>
      <c r="F78" s="11">
        <v>0</v>
      </c>
      <c r="G78" s="11">
        <v>0</v>
      </c>
      <c r="H78" s="11">
        <v>0</v>
      </c>
      <c r="I78" s="11">
        <v>0</v>
      </c>
      <c r="J78" s="11">
        <v>0</v>
      </c>
      <c r="K78" s="11">
        <v>0</v>
      </c>
      <c r="L78" s="11">
        <v>0</v>
      </c>
      <c r="M78" s="11">
        <v>-4199000</v>
      </c>
      <c r="N78" s="11">
        <v>0</v>
      </c>
      <c r="O78" s="74"/>
      <c r="R78" s="11">
        <v>-4199000</v>
      </c>
      <c r="S78" s="11">
        <f>SUM(K78:N78)</f>
        <v>-4199000</v>
      </c>
      <c r="T78" s="74"/>
    </row>
    <row r="79" spans="1:20" ht="14.1" customHeight="1" x14ac:dyDescent="0.25">
      <c r="A79" s="39" t="s">
        <v>19</v>
      </c>
      <c r="B79" s="11">
        <v>0</v>
      </c>
      <c r="C79" s="11">
        <v>0</v>
      </c>
      <c r="D79" s="11">
        <v>0</v>
      </c>
      <c r="E79" s="11">
        <v>0</v>
      </c>
      <c r="F79" s="11">
        <v>0</v>
      </c>
      <c r="G79" s="11">
        <v>0</v>
      </c>
      <c r="H79" s="11">
        <v>0</v>
      </c>
      <c r="I79" s="11">
        <v>0</v>
      </c>
      <c r="J79" s="11">
        <v>0</v>
      </c>
      <c r="K79" s="11">
        <v>0</v>
      </c>
      <c r="L79" s="11">
        <v>0</v>
      </c>
      <c r="M79" s="11">
        <v>1576000</v>
      </c>
      <c r="N79" s="11">
        <v>1856000</v>
      </c>
      <c r="O79" s="74"/>
      <c r="R79" s="11">
        <v>1576000</v>
      </c>
      <c r="S79" s="11">
        <f>SUM(K79:N79)</f>
        <v>3432000</v>
      </c>
      <c r="T79" s="74"/>
    </row>
    <row r="80" spans="1:20" ht="14.1" customHeight="1" x14ac:dyDescent="0.25">
      <c r="A80" s="87" t="s">
        <v>181</v>
      </c>
      <c r="B80" s="11">
        <v>0</v>
      </c>
      <c r="C80" s="11">
        <v>0</v>
      </c>
      <c r="D80" s="11">
        <v>0</v>
      </c>
      <c r="E80" s="11">
        <v>0</v>
      </c>
      <c r="F80" s="11">
        <v>0</v>
      </c>
      <c r="G80" s="11">
        <v>0</v>
      </c>
      <c r="H80" s="11">
        <v>0</v>
      </c>
      <c r="I80" s="11">
        <v>0</v>
      </c>
      <c r="J80" s="11">
        <v>0</v>
      </c>
      <c r="K80" s="11">
        <v>0</v>
      </c>
      <c r="L80" s="11">
        <v>0</v>
      </c>
      <c r="M80" s="12">
        <v>-355000</v>
      </c>
      <c r="N80" s="12">
        <v>-418000</v>
      </c>
      <c r="O80" s="74"/>
      <c r="R80" s="12">
        <v>-355000</v>
      </c>
      <c r="S80" s="12">
        <f>SUM(K80:N80)</f>
        <v>-773000</v>
      </c>
      <c r="T80" s="74"/>
    </row>
    <row r="81" spans="1:20" ht="15" customHeight="1" thickBot="1" x14ac:dyDescent="0.3">
      <c r="A81" s="41" t="s">
        <v>55</v>
      </c>
      <c r="B81" s="45">
        <v>9159000</v>
      </c>
      <c r="C81" s="45">
        <v>22162000</v>
      </c>
      <c r="D81" s="45">
        <v>29326000</v>
      </c>
      <c r="E81" s="45">
        <v>34505000</v>
      </c>
      <c r="F81" s="45">
        <v>36636000</v>
      </c>
      <c r="G81" s="45">
        <v>37935000</v>
      </c>
      <c r="H81" s="45">
        <v>26354000</v>
      </c>
      <c r="I81" s="45">
        <v>28836000</v>
      </c>
      <c r="J81" s="45">
        <v>37184000</v>
      </c>
      <c r="K81" s="45">
        <v>30272000</v>
      </c>
      <c r="L81" s="45">
        <v>36166000</v>
      </c>
      <c r="M81" s="24">
        <v>37926000</v>
      </c>
      <c r="N81" s="24">
        <v>47134000</v>
      </c>
      <c r="O81" s="75"/>
      <c r="P81" s="24">
        <v>95152000</v>
      </c>
      <c r="Q81" s="24">
        <v>129761000</v>
      </c>
      <c r="R81" s="24">
        <v>141548000</v>
      </c>
      <c r="S81" s="24">
        <f>SUM(K81:N81)</f>
        <v>151498000</v>
      </c>
      <c r="T81" s="75"/>
    </row>
    <row r="82" spans="1:20" ht="15.75" customHeight="1" thickTop="1" thickBot="1" x14ac:dyDescent="0.3">
      <c r="A82" s="46" t="s">
        <v>56</v>
      </c>
      <c r="B82" s="47">
        <f t="shared" ref="B82:M82" si="22">B81/B27</f>
        <v>0.25525333036062647</v>
      </c>
      <c r="C82" s="47">
        <f t="shared" si="22"/>
        <v>0.61722274828719437</v>
      </c>
      <c r="D82" s="47">
        <f t="shared" si="22"/>
        <v>0.80358415081931278</v>
      </c>
      <c r="E82" s="47">
        <f t="shared" si="22"/>
        <v>0.92797783933518008</v>
      </c>
      <c r="F82" s="47">
        <f t="shared" si="22"/>
        <v>0.98354318236731186</v>
      </c>
      <c r="G82" s="47">
        <f t="shared" si="22"/>
        <v>1.0200596950711232</v>
      </c>
      <c r="H82" s="47">
        <f t="shared" si="22"/>
        <v>0.70433225539193411</v>
      </c>
      <c r="I82" s="47">
        <f t="shared" si="22"/>
        <v>0.77023345264170096</v>
      </c>
      <c r="J82" s="47">
        <f t="shared" si="22"/>
        <v>0.99946242339533387</v>
      </c>
      <c r="K82" s="47">
        <f t="shared" si="22"/>
        <v>0.82760129039313246</v>
      </c>
      <c r="L82" s="47">
        <f t="shared" si="22"/>
        <v>0.99716010918415177</v>
      </c>
      <c r="M82" s="47">
        <f t="shared" si="22"/>
        <v>1.0492157025479294</v>
      </c>
      <c r="N82" s="47">
        <v>1.28869446343131</v>
      </c>
      <c r="O82" s="75"/>
      <c r="P82" s="47">
        <v>2.62</v>
      </c>
      <c r="Q82" s="47">
        <f>Q81/Q27</f>
        <v>3.4766102239845678</v>
      </c>
      <c r="R82" s="47">
        <f>R81/R27</f>
        <v>3.8731461719476825</v>
      </c>
      <c r="S82" s="46"/>
      <c r="T82" s="75"/>
    </row>
    <row r="83" spans="1:20" ht="15" customHeight="1" thickTop="1" x14ac:dyDescent="0.25">
      <c r="A83" s="48" t="s">
        <v>57</v>
      </c>
      <c r="B83" s="25"/>
      <c r="C83" s="25"/>
      <c r="D83" s="25"/>
      <c r="E83" s="25"/>
      <c r="F83" s="25"/>
      <c r="G83" s="25"/>
      <c r="H83" s="25"/>
      <c r="I83" s="25"/>
      <c r="J83" s="25"/>
      <c r="K83" s="25"/>
      <c r="L83" s="25"/>
      <c r="M83" s="25"/>
      <c r="N83" s="25"/>
      <c r="O83" s="74"/>
      <c r="P83" s="25"/>
      <c r="Q83" s="25"/>
      <c r="R83" s="25"/>
      <c r="S83" s="25"/>
      <c r="T83" s="74"/>
    </row>
    <row r="84" spans="1:20" ht="14.1" customHeight="1" x14ac:dyDescent="0.25">
      <c r="N84" s="2"/>
      <c r="O84" s="74"/>
      <c r="S84" s="2"/>
      <c r="T84" s="74"/>
    </row>
    <row r="85" spans="1:20" ht="15.75" customHeight="1" x14ac:dyDescent="0.25">
      <c r="A85" s="7" t="s">
        <v>58</v>
      </c>
      <c r="B85" s="8"/>
      <c r="C85" s="8"/>
      <c r="D85" s="8"/>
      <c r="E85" s="8"/>
      <c r="F85" s="8"/>
      <c r="G85" s="8"/>
      <c r="H85" s="8"/>
      <c r="I85" s="8"/>
      <c r="J85" s="8"/>
      <c r="K85" s="8"/>
      <c r="L85" s="8"/>
      <c r="M85" s="8"/>
      <c r="N85" s="8"/>
      <c r="O85" s="74"/>
      <c r="P85" s="8"/>
      <c r="Q85" s="8"/>
      <c r="R85" s="8"/>
      <c r="S85" s="8"/>
      <c r="T85" s="74"/>
    </row>
    <row r="86" spans="1:20" ht="14.1" customHeight="1" x14ac:dyDescent="0.25">
      <c r="A86" s="49" t="s">
        <v>59</v>
      </c>
      <c r="N86" s="38"/>
      <c r="O86" s="79"/>
      <c r="S86" s="38"/>
      <c r="T86" s="79"/>
    </row>
    <row r="87" spans="1:20" ht="14.1" customHeight="1" x14ac:dyDescent="0.25">
      <c r="A87" s="38" t="s">
        <v>33</v>
      </c>
      <c r="B87" s="10">
        <f t="shared" ref="B87:N87" si="23">B19</f>
        <v>4318000</v>
      </c>
      <c r="C87" s="10">
        <f t="shared" si="23"/>
        <v>18987000</v>
      </c>
      <c r="D87" s="10">
        <f t="shared" si="23"/>
        <v>22582000</v>
      </c>
      <c r="E87" s="10">
        <f t="shared" si="23"/>
        <v>25879000</v>
      </c>
      <c r="F87" s="10">
        <f t="shared" si="23"/>
        <v>29514000</v>
      </c>
      <c r="G87" s="10">
        <f t="shared" si="23"/>
        <v>29454000</v>
      </c>
      <c r="H87" s="10">
        <f t="shared" si="23"/>
        <v>16029000</v>
      </c>
      <c r="I87" s="10">
        <f t="shared" si="23"/>
        <v>16886000</v>
      </c>
      <c r="J87" s="10">
        <f t="shared" si="23"/>
        <v>26572000</v>
      </c>
      <c r="K87" s="10">
        <f t="shared" si="23"/>
        <v>19445000</v>
      </c>
      <c r="L87" s="10">
        <f t="shared" si="23"/>
        <v>23040000</v>
      </c>
      <c r="M87" s="10">
        <f t="shared" si="23"/>
        <v>7046000</v>
      </c>
      <c r="N87" s="10">
        <f t="shared" si="23"/>
        <v>32843000</v>
      </c>
      <c r="O87" s="74"/>
      <c r="P87" s="10">
        <f>P19</f>
        <v>71766000</v>
      </c>
      <c r="Q87" s="10">
        <f>Q19</f>
        <v>91883000</v>
      </c>
      <c r="R87" s="10">
        <f>R19</f>
        <v>76103000</v>
      </c>
      <c r="S87" s="10">
        <f>S19</f>
        <v>82374000</v>
      </c>
      <c r="T87" s="74"/>
    </row>
    <row r="88" spans="1:20" ht="14.1" customHeight="1" x14ac:dyDescent="0.25">
      <c r="A88" s="38" t="s">
        <v>60</v>
      </c>
      <c r="N88" s="38"/>
      <c r="O88" s="74"/>
      <c r="S88" s="38"/>
      <c r="T88" s="74"/>
    </row>
    <row r="89" spans="1:20" ht="14.1" customHeight="1" x14ac:dyDescent="0.25">
      <c r="A89" s="15" t="s">
        <v>61</v>
      </c>
      <c r="B89" s="11">
        <v>10519000</v>
      </c>
      <c r="C89" s="11">
        <v>10851000</v>
      </c>
      <c r="D89" s="11">
        <v>9750000</v>
      </c>
      <c r="E89" s="11">
        <v>10239000</v>
      </c>
      <c r="F89" s="11">
        <v>10091000</v>
      </c>
      <c r="G89" s="11">
        <v>10152000</v>
      </c>
      <c r="H89" s="11">
        <v>13488000</v>
      </c>
      <c r="I89" s="11">
        <v>15040000</v>
      </c>
      <c r="J89" s="11">
        <v>15065000</v>
      </c>
      <c r="K89" s="11">
        <v>16510000</v>
      </c>
      <c r="L89" s="11">
        <v>18259000</v>
      </c>
      <c r="M89" s="11">
        <v>18636000</v>
      </c>
      <c r="N89" s="11">
        <v>18896000</v>
      </c>
      <c r="O89" s="74"/>
      <c r="P89" s="11">
        <v>41359000</v>
      </c>
      <c r="Q89" s="11">
        <v>48771000</v>
      </c>
      <c r="R89" s="11">
        <v>68470000</v>
      </c>
      <c r="S89" s="11">
        <f>SUM(K89:N89)</f>
        <v>72301000</v>
      </c>
      <c r="T89" s="74"/>
    </row>
    <row r="90" spans="1:20" ht="14.1" customHeight="1" x14ac:dyDescent="0.25">
      <c r="A90" s="15" t="s">
        <v>62</v>
      </c>
      <c r="B90" s="11">
        <v>-386000</v>
      </c>
      <c r="C90" s="11">
        <v>1079000</v>
      </c>
      <c r="D90" s="11">
        <v>-899000</v>
      </c>
      <c r="E90" s="11">
        <v>1225000</v>
      </c>
      <c r="F90" s="11">
        <v>-433000</v>
      </c>
      <c r="G90" s="11">
        <v>2215000</v>
      </c>
      <c r="H90" s="11">
        <v>-1362000</v>
      </c>
      <c r="I90" s="11">
        <v>-2191000</v>
      </c>
      <c r="J90" s="11">
        <v>-1242000</v>
      </c>
      <c r="K90" s="11">
        <v>-2360000</v>
      </c>
      <c r="L90" s="11">
        <v>-3272000</v>
      </c>
      <c r="M90" s="11">
        <v>-3713000</v>
      </c>
      <c r="N90" s="11">
        <v>-977000</v>
      </c>
      <c r="O90" s="74"/>
      <c r="P90" s="11">
        <v>1019000</v>
      </c>
      <c r="Q90" s="11">
        <v>-1771000</v>
      </c>
      <c r="R90" s="11">
        <v>-10587000</v>
      </c>
      <c r="S90" s="11">
        <f>SUM(K90:N90)</f>
        <v>-10322000</v>
      </c>
      <c r="T90" s="74"/>
    </row>
    <row r="91" spans="1:20" ht="14.1" customHeight="1" x14ac:dyDescent="0.25">
      <c r="A91" s="15" t="s">
        <v>52</v>
      </c>
      <c r="B91" s="11">
        <v>5760000</v>
      </c>
      <c r="C91" s="11">
        <v>3636000</v>
      </c>
      <c r="D91" s="11">
        <v>8285000</v>
      </c>
      <c r="E91" s="11">
        <v>10628000</v>
      </c>
      <c r="F91" s="11">
        <v>8210000</v>
      </c>
      <c r="G91" s="11">
        <v>9686000</v>
      </c>
      <c r="H91" s="11">
        <v>8743000</v>
      </c>
      <c r="I91" s="11">
        <v>9540000</v>
      </c>
      <c r="J91" s="11">
        <v>7826000</v>
      </c>
      <c r="K91" s="11">
        <v>7043000</v>
      </c>
      <c r="L91" s="11">
        <v>9089000</v>
      </c>
      <c r="M91" s="11">
        <v>11782000</v>
      </c>
      <c r="N91" s="11">
        <v>8643000</v>
      </c>
      <c r="O91" s="74"/>
      <c r="P91" s="11">
        <v>28309000</v>
      </c>
      <c r="Q91" s="11">
        <v>36179000</v>
      </c>
      <c r="R91" s="11">
        <v>35740000</v>
      </c>
      <c r="S91" s="11">
        <f>SUM(K91:N91)</f>
        <v>36557000</v>
      </c>
      <c r="T91" s="74"/>
    </row>
    <row r="92" spans="1:20" ht="14.1" customHeight="1" x14ac:dyDescent="0.25">
      <c r="A92" s="15" t="s">
        <v>26</v>
      </c>
      <c r="M92" s="11">
        <v>18664000</v>
      </c>
      <c r="N92" s="11">
        <v>0</v>
      </c>
      <c r="O92" s="74"/>
      <c r="R92" s="11">
        <v>18664000</v>
      </c>
      <c r="S92" s="11">
        <f>SUM(K92:N92)</f>
        <v>18664000</v>
      </c>
      <c r="T92" s="74"/>
    </row>
    <row r="93" spans="1:20" ht="14.1" customHeight="1" x14ac:dyDescent="0.25">
      <c r="A93" s="15" t="s">
        <v>63</v>
      </c>
      <c r="B93" s="11">
        <v>658000</v>
      </c>
      <c r="C93" s="11">
        <v>428000</v>
      </c>
      <c r="D93" s="11">
        <v>500000</v>
      </c>
      <c r="E93" s="11">
        <v>994000</v>
      </c>
      <c r="F93" s="11">
        <v>526000</v>
      </c>
      <c r="G93" s="11">
        <v>-313000</v>
      </c>
      <c r="H93" s="11">
        <v>-31000</v>
      </c>
      <c r="I93" s="11">
        <v>-45000</v>
      </c>
      <c r="J93" s="11">
        <v>361000</v>
      </c>
      <c r="K93" s="11">
        <v>259000</v>
      </c>
      <c r="L93" s="11">
        <v>373000</v>
      </c>
      <c r="M93" s="11">
        <v>2704000</v>
      </c>
      <c r="N93" s="11">
        <v>790000</v>
      </c>
      <c r="O93" s="74"/>
      <c r="P93" s="11">
        <v>2580000</v>
      </c>
      <c r="Q93" s="11">
        <v>137000</v>
      </c>
      <c r="R93" s="11">
        <v>3697000</v>
      </c>
      <c r="S93" s="11">
        <f>SUM(K93:N93)</f>
        <v>4126000</v>
      </c>
      <c r="T93" s="74"/>
    </row>
    <row r="94" spans="1:20" ht="14.1" customHeight="1" x14ac:dyDescent="0.25">
      <c r="A94" s="39" t="s">
        <v>64</v>
      </c>
      <c r="B94" s="11">
        <v>673000</v>
      </c>
      <c r="C94" s="11">
        <v>-3952000</v>
      </c>
      <c r="D94" s="11">
        <v>144000</v>
      </c>
      <c r="E94" s="11">
        <v>3648000</v>
      </c>
      <c r="F94" s="11">
        <v>-5892000</v>
      </c>
      <c r="G94" s="11">
        <v>-164000</v>
      </c>
      <c r="H94" s="11">
        <v>4428000</v>
      </c>
      <c r="I94" s="11">
        <v>-2465000</v>
      </c>
      <c r="J94" s="11">
        <v>2366000</v>
      </c>
      <c r="K94" s="11">
        <v>-3128000</v>
      </c>
      <c r="L94" s="11">
        <v>-4779000</v>
      </c>
      <c r="M94" s="11">
        <v>-16564000</v>
      </c>
      <c r="N94" s="11">
        <v>19168000</v>
      </c>
      <c r="O94" s="74"/>
      <c r="P94" s="11">
        <v>513000</v>
      </c>
      <c r="Q94" s="11">
        <v>-4093000</v>
      </c>
      <c r="R94" s="11">
        <v>-22105000</v>
      </c>
      <c r="S94" s="11">
        <f>SUM(K94:N94)</f>
        <v>-5303000</v>
      </c>
      <c r="T94" s="74"/>
    </row>
    <row r="95" spans="1:20" ht="14.1" customHeight="1" x14ac:dyDescent="0.25">
      <c r="A95" s="39" t="s">
        <v>65</v>
      </c>
      <c r="B95" s="11">
        <v>-2207000</v>
      </c>
      <c r="C95" s="11">
        <v>2256000</v>
      </c>
      <c r="D95" s="11">
        <v>7135000</v>
      </c>
      <c r="E95" s="11">
        <v>2591000</v>
      </c>
      <c r="F95" s="11">
        <v>-9306000</v>
      </c>
      <c r="G95" s="11">
        <v>3414000</v>
      </c>
      <c r="H95" s="11">
        <v>-5577000</v>
      </c>
      <c r="I95" s="11">
        <v>-1715000</v>
      </c>
      <c r="J95" s="11">
        <v>-1376000</v>
      </c>
      <c r="K95" s="11">
        <v>169000</v>
      </c>
      <c r="L95" s="11">
        <v>-1950000</v>
      </c>
      <c r="M95" s="11">
        <v>3689000</v>
      </c>
      <c r="N95" s="11">
        <v>5189000</v>
      </c>
      <c r="O95" s="74"/>
      <c r="P95" s="11">
        <v>9775000</v>
      </c>
      <c r="Q95" s="11">
        <v>-13184000</v>
      </c>
      <c r="R95" s="11">
        <v>532000</v>
      </c>
      <c r="S95" s="11">
        <f>SUM(K95:N95)</f>
        <v>7097000</v>
      </c>
      <c r="T95" s="74"/>
    </row>
    <row r="96" spans="1:20" ht="28.35" customHeight="1" x14ac:dyDescent="0.25">
      <c r="A96" s="39" t="s">
        <v>66</v>
      </c>
      <c r="B96" s="11">
        <v>-2286000</v>
      </c>
      <c r="C96" s="11">
        <v>-1759000</v>
      </c>
      <c r="D96" s="11">
        <v>9342000</v>
      </c>
      <c r="E96" s="11">
        <v>3290000</v>
      </c>
      <c r="F96" s="11">
        <v>-72000</v>
      </c>
      <c r="G96" s="11">
        <v>6431000</v>
      </c>
      <c r="H96" s="11">
        <v>18280000</v>
      </c>
      <c r="I96" s="11">
        <v>9805000</v>
      </c>
      <c r="J96" s="11">
        <v>-26717000</v>
      </c>
      <c r="K96" s="11">
        <v>-2263000</v>
      </c>
      <c r="L96" s="11">
        <v>-3947000</v>
      </c>
      <c r="M96" s="11">
        <v>8599000</v>
      </c>
      <c r="N96" s="11">
        <v>-12716000</v>
      </c>
      <c r="O96" s="74"/>
      <c r="P96" s="11">
        <v>8587000</v>
      </c>
      <c r="Q96" s="11">
        <v>34444000</v>
      </c>
      <c r="R96" s="11">
        <v>-24328000</v>
      </c>
      <c r="S96" s="11">
        <f>SUM(K96:N96)</f>
        <v>-10327000</v>
      </c>
      <c r="T96" s="74"/>
    </row>
    <row r="97" spans="1:20" ht="14.1" customHeight="1" x14ac:dyDescent="0.25">
      <c r="A97" s="39" t="s">
        <v>67</v>
      </c>
      <c r="B97" s="11">
        <v>-7759000</v>
      </c>
      <c r="C97" s="11">
        <v>0</v>
      </c>
      <c r="D97" s="11">
        <v>0</v>
      </c>
      <c r="E97" s="11">
        <v>0</v>
      </c>
      <c r="F97" s="11">
        <v>0</v>
      </c>
      <c r="G97" s="11">
        <v>0</v>
      </c>
      <c r="H97" s="11">
        <v>0</v>
      </c>
      <c r="I97" s="11">
        <v>0</v>
      </c>
      <c r="J97" s="11">
        <v>0</v>
      </c>
      <c r="K97" s="11">
        <v>0</v>
      </c>
      <c r="L97" s="11">
        <v>0</v>
      </c>
      <c r="M97" s="11">
        <v>0</v>
      </c>
      <c r="N97" s="11">
        <v>0</v>
      </c>
      <c r="O97" s="74"/>
      <c r="P97" s="11">
        <v>-7759000</v>
      </c>
      <c r="Q97" s="11">
        <v>0</v>
      </c>
      <c r="R97" s="11">
        <v>0</v>
      </c>
      <c r="S97" s="11">
        <f>SUM(K97:N97)</f>
        <v>0</v>
      </c>
      <c r="T97" s="74"/>
    </row>
    <row r="98" spans="1:20" ht="14.1" customHeight="1" x14ac:dyDescent="0.25">
      <c r="A98" s="39" t="s">
        <v>68</v>
      </c>
      <c r="B98" s="11">
        <v>551000</v>
      </c>
      <c r="C98" s="11">
        <v>-1391000</v>
      </c>
      <c r="D98" s="11">
        <v>657000</v>
      </c>
      <c r="E98" s="11">
        <v>1258000</v>
      </c>
      <c r="F98" s="11">
        <v>-369000</v>
      </c>
      <c r="G98" s="11">
        <v>2119000</v>
      </c>
      <c r="H98" s="11">
        <v>-550000</v>
      </c>
      <c r="I98" s="11">
        <v>-302000</v>
      </c>
      <c r="J98" s="11">
        <v>1030000</v>
      </c>
      <c r="K98" s="11">
        <v>2683000</v>
      </c>
      <c r="L98" s="11">
        <v>1523000</v>
      </c>
      <c r="M98" s="11">
        <v>2536000</v>
      </c>
      <c r="N98" s="11">
        <v>2246000</v>
      </c>
      <c r="O98" s="74"/>
      <c r="P98" s="11">
        <v>1075000</v>
      </c>
      <c r="Q98" s="11">
        <v>898000</v>
      </c>
      <c r="R98" s="11">
        <v>7772000</v>
      </c>
      <c r="S98" s="11">
        <f>SUM(K98:N98)</f>
        <v>8988000</v>
      </c>
      <c r="T98" s="74"/>
    </row>
    <row r="99" spans="1:20" ht="14.1" customHeight="1" x14ac:dyDescent="0.25">
      <c r="A99" s="40" t="s">
        <v>69</v>
      </c>
      <c r="B99" s="12">
        <v>-2982000</v>
      </c>
      <c r="C99" s="12">
        <v>-651000</v>
      </c>
      <c r="D99" s="12">
        <v>6386000</v>
      </c>
      <c r="E99" s="12">
        <v>5095000</v>
      </c>
      <c r="F99" s="12">
        <v>3559000</v>
      </c>
      <c r="G99" s="12">
        <v>8394000</v>
      </c>
      <c r="H99" s="12">
        <v>1194000</v>
      </c>
      <c r="I99" s="12">
        <v>9961000</v>
      </c>
      <c r="J99" s="12">
        <v>-1162000</v>
      </c>
      <c r="K99" s="12">
        <v>-1507000</v>
      </c>
      <c r="L99" s="12">
        <v>-621000</v>
      </c>
      <c r="M99" s="12">
        <v>7783000</v>
      </c>
      <c r="N99" s="12">
        <v>-7307000</v>
      </c>
      <c r="O99" s="74"/>
      <c r="P99" s="12">
        <v>7848000</v>
      </c>
      <c r="Q99" s="12">
        <v>23108000</v>
      </c>
      <c r="R99" s="12">
        <v>4493000</v>
      </c>
      <c r="S99" s="12">
        <f>SUM(K99:N99)</f>
        <v>-1652000</v>
      </c>
      <c r="T99" s="74"/>
    </row>
    <row r="100" spans="1:20" ht="14.1" customHeight="1" x14ac:dyDescent="0.25">
      <c r="A100" s="50" t="s">
        <v>70</v>
      </c>
      <c r="B100" s="51">
        <v>6859000</v>
      </c>
      <c r="C100" s="51">
        <v>29484000</v>
      </c>
      <c r="D100" s="51">
        <v>63882000</v>
      </c>
      <c r="E100" s="51">
        <v>64847000</v>
      </c>
      <c r="F100" s="51">
        <v>35828000</v>
      </c>
      <c r="G100" s="51">
        <v>71388000</v>
      </c>
      <c r="H100" s="51">
        <v>54642000</v>
      </c>
      <c r="I100" s="51">
        <v>54514000</v>
      </c>
      <c r="J100" s="51">
        <v>22723000</v>
      </c>
      <c r="K100" s="51">
        <v>36851000</v>
      </c>
      <c r="L100" s="51">
        <v>37715000</v>
      </c>
      <c r="M100" s="51">
        <v>61162000</v>
      </c>
      <c r="N100" s="51">
        <v>66775000</v>
      </c>
      <c r="O100" s="75"/>
      <c r="P100" s="51">
        <v>165072000</v>
      </c>
      <c r="Q100" s="51">
        <v>216372000</v>
      </c>
      <c r="R100" s="51">
        <v>158451000</v>
      </c>
      <c r="S100" s="51">
        <f t="shared" ref="S89:S100" si="24">SUM(K100:N100)</f>
        <v>202503000</v>
      </c>
      <c r="T100" s="75"/>
    </row>
    <row r="101" spans="1:20" ht="14.1" customHeight="1" x14ac:dyDescent="0.25">
      <c r="A101" s="80"/>
      <c r="B101" s="13"/>
      <c r="C101" s="13"/>
      <c r="D101" s="13"/>
      <c r="E101" s="13"/>
      <c r="F101" s="13"/>
      <c r="G101" s="13"/>
      <c r="H101" s="13"/>
      <c r="I101" s="13"/>
      <c r="J101" s="13"/>
      <c r="K101" s="13"/>
      <c r="L101" s="13"/>
      <c r="M101" s="13"/>
      <c r="N101" s="13"/>
      <c r="O101" s="74"/>
      <c r="P101" s="13"/>
      <c r="Q101" s="13"/>
      <c r="R101" s="13"/>
      <c r="S101" s="13"/>
      <c r="T101" s="74"/>
    </row>
    <row r="102" spans="1:20" ht="14.1" customHeight="1" x14ac:dyDescent="0.25">
      <c r="A102" s="49" t="s">
        <v>71</v>
      </c>
      <c r="N102" s="38"/>
      <c r="O102" s="74"/>
      <c r="S102" s="38"/>
      <c r="T102" s="74"/>
    </row>
    <row r="103" spans="1:20" ht="14.1" customHeight="1" x14ac:dyDescent="0.25">
      <c r="A103" s="39" t="s">
        <v>72</v>
      </c>
      <c r="B103" s="11">
        <v>-7719000</v>
      </c>
      <c r="C103" s="11">
        <v>-6247000</v>
      </c>
      <c r="D103" s="11">
        <v>-6311000</v>
      </c>
      <c r="E103" s="11">
        <v>-5353000</v>
      </c>
      <c r="F103" s="11">
        <v>-8548000</v>
      </c>
      <c r="G103" s="11">
        <v>-6789000</v>
      </c>
      <c r="H103" s="11">
        <v>-5830000</v>
      </c>
      <c r="I103" s="11">
        <v>-6958000</v>
      </c>
      <c r="J103" s="11">
        <v>-11775000</v>
      </c>
      <c r="K103" s="11">
        <v>-9022000</v>
      </c>
      <c r="L103" s="11">
        <v>-12125000</v>
      </c>
      <c r="M103" s="11">
        <v>-10374000</v>
      </c>
      <c r="N103" s="11">
        <v>-12380000</v>
      </c>
      <c r="O103" s="74"/>
      <c r="P103" s="11">
        <v>-25630000</v>
      </c>
      <c r="Q103" s="11">
        <v>-28125000</v>
      </c>
      <c r="R103" s="11">
        <v>-43296000</v>
      </c>
      <c r="S103" s="11">
        <f>SUM(K103:N103)</f>
        <v>-43901000</v>
      </c>
      <c r="T103" s="74"/>
    </row>
    <row r="104" spans="1:20" ht="14.1" customHeight="1" x14ac:dyDescent="0.25">
      <c r="A104" s="39" t="s">
        <v>73</v>
      </c>
      <c r="B104" s="11">
        <v>0</v>
      </c>
      <c r="C104" s="11">
        <v>0</v>
      </c>
      <c r="D104" s="11">
        <v>0</v>
      </c>
      <c r="E104" s="11">
        <v>0</v>
      </c>
      <c r="F104" s="11">
        <v>-72165000</v>
      </c>
      <c r="G104" s="11">
        <v>0</v>
      </c>
      <c r="H104" s="11">
        <v>-109607000</v>
      </c>
      <c r="I104" s="11">
        <v>163000</v>
      </c>
      <c r="J104" s="11">
        <v>0</v>
      </c>
      <c r="K104" s="11">
        <v>-212096000</v>
      </c>
      <c r="L104" s="11">
        <v>253000</v>
      </c>
      <c r="M104" s="11">
        <v>0</v>
      </c>
      <c r="N104" s="11">
        <v>0</v>
      </c>
      <c r="O104" s="74"/>
      <c r="P104" s="11">
        <v>-1850000</v>
      </c>
      <c r="Q104" s="11">
        <v>-181609000</v>
      </c>
      <c r="R104" s="11">
        <v>-211843000</v>
      </c>
      <c r="S104" s="11">
        <f>SUM(K104:N104)</f>
        <v>-211843000</v>
      </c>
      <c r="T104" s="74"/>
    </row>
    <row r="105" spans="1:20" ht="14.1" customHeight="1" x14ac:dyDescent="0.25">
      <c r="A105" s="39" t="s">
        <v>74</v>
      </c>
      <c r="B105" s="11">
        <v>0</v>
      </c>
      <c r="C105" s="11">
        <v>0</v>
      </c>
      <c r="D105" s="11">
        <v>0</v>
      </c>
      <c r="E105" s="11">
        <v>-1850000</v>
      </c>
      <c r="F105" s="11">
        <v>0</v>
      </c>
      <c r="G105" s="11">
        <v>0</v>
      </c>
      <c r="H105" s="11">
        <v>-31440000</v>
      </c>
      <c r="I105" s="11">
        <v>-199000</v>
      </c>
      <c r="J105" s="11">
        <v>0</v>
      </c>
      <c r="K105" s="11">
        <v>-150000</v>
      </c>
      <c r="L105" s="11">
        <v>-1517000</v>
      </c>
      <c r="M105" s="11">
        <v>-1750000</v>
      </c>
      <c r="N105" s="11">
        <v>0</v>
      </c>
      <c r="O105" s="74"/>
      <c r="P105" s="11">
        <v>0</v>
      </c>
      <c r="Q105" s="11">
        <v>-31639000</v>
      </c>
      <c r="R105" s="11">
        <v>-3417000</v>
      </c>
      <c r="S105" s="11">
        <f>SUM(K105:N105)</f>
        <v>-3417000</v>
      </c>
      <c r="T105" s="74"/>
    </row>
    <row r="106" spans="1:20" ht="14.1" customHeight="1" x14ac:dyDescent="0.25">
      <c r="A106" s="39" t="s">
        <v>75</v>
      </c>
      <c r="B106" s="11">
        <v>0</v>
      </c>
      <c r="C106" s="11">
        <v>0</v>
      </c>
      <c r="D106" s="11">
        <v>0</v>
      </c>
      <c r="E106" s="11">
        <v>-5000000</v>
      </c>
      <c r="F106" s="11">
        <v>0</v>
      </c>
      <c r="G106" s="11">
        <v>0</v>
      </c>
      <c r="H106" s="11">
        <v>0</v>
      </c>
      <c r="I106" s="11">
        <v>0</v>
      </c>
      <c r="J106" s="11">
        <v>0</v>
      </c>
      <c r="K106" s="11">
        <v>0</v>
      </c>
      <c r="L106" s="11">
        <v>0</v>
      </c>
      <c r="M106" s="11">
        <v>0</v>
      </c>
      <c r="N106" s="11">
        <v>0</v>
      </c>
      <c r="O106" s="74"/>
      <c r="P106" s="11">
        <v>-5000000</v>
      </c>
      <c r="Q106" s="11">
        <v>0</v>
      </c>
      <c r="R106" s="11">
        <v>0</v>
      </c>
      <c r="S106" s="11">
        <f>SUM(K106:N106)</f>
        <v>0</v>
      </c>
      <c r="T106" s="74"/>
    </row>
    <row r="107" spans="1:20" ht="14.1" customHeight="1" x14ac:dyDescent="0.25">
      <c r="A107" s="39" t="s">
        <v>76</v>
      </c>
      <c r="B107" s="11">
        <v>-723000</v>
      </c>
      <c r="C107" s="11">
        <v>-854000</v>
      </c>
      <c r="D107" s="11">
        <v>-530000</v>
      </c>
      <c r="E107" s="11">
        <v>-863000</v>
      </c>
      <c r="F107" s="11">
        <v>-489000</v>
      </c>
      <c r="G107" s="11">
        <v>-2907000</v>
      </c>
      <c r="H107" s="11">
        <v>-4494000</v>
      </c>
      <c r="I107" s="11">
        <v>-984000</v>
      </c>
      <c r="J107" s="11">
        <v>-734000</v>
      </c>
      <c r="K107" s="11">
        <v>-6265000</v>
      </c>
      <c r="L107" s="11">
        <v>-4192000</v>
      </c>
      <c r="M107" s="11">
        <v>-5630000</v>
      </c>
      <c r="N107" s="11">
        <v>-3527000</v>
      </c>
      <c r="O107" s="74"/>
      <c r="P107" s="11">
        <v>-2970000</v>
      </c>
      <c r="Q107" s="11">
        <v>-8874000</v>
      </c>
      <c r="R107" s="11">
        <v>-16821000</v>
      </c>
      <c r="S107" s="11">
        <f>SUM(K107:N107)</f>
        <v>-19614000</v>
      </c>
      <c r="T107" s="74"/>
    </row>
    <row r="108" spans="1:20" ht="14.1" customHeight="1" x14ac:dyDescent="0.25">
      <c r="A108" s="40" t="s">
        <v>77</v>
      </c>
      <c r="B108" s="12">
        <v>31000</v>
      </c>
      <c r="C108" s="12">
        <v>74000</v>
      </c>
      <c r="D108" s="12">
        <v>191000</v>
      </c>
      <c r="E108" s="12">
        <v>-156000</v>
      </c>
      <c r="F108" s="12">
        <v>-11000</v>
      </c>
      <c r="G108" s="12">
        <v>-54000</v>
      </c>
      <c r="H108" s="12">
        <v>-73000</v>
      </c>
      <c r="I108" s="12">
        <v>-53000</v>
      </c>
      <c r="J108" s="12">
        <v>-16000</v>
      </c>
      <c r="K108" s="12">
        <v>-265000</v>
      </c>
      <c r="L108" s="12">
        <v>-1000</v>
      </c>
      <c r="M108" s="12">
        <v>109000</v>
      </c>
      <c r="N108" s="12">
        <v>-30000</v>
      </c>
      <c r="O108" s="74"/>
      <c r="P108" s="12">
        <v>140000</v>
      </c>
      <c r="Q108" s="12">
        <v>-191000</v>
      </c>
      <c r="R108" s="12">
        <v>-173000</v>
      </c>
      <c r="S108" s="12">
        <f>SUM(K108:N108)</f>
        <v>-187000</v>
      </c>
      <c r="T108" s="74"/>
    </row>
    <row r="109" spans="1:20" ht="14.1" customHeight="1" x14ac:dyDescent="0.25">
      <c r="A109" s="50" t="s">
        <v>78</v>
      </c>
      <c r="B109" s="51">
        <v>-8411000</v>
      </c>
      <c r="C109" s="51">
        <v>-7027000</v>
      </c>
      <c r="D109" s="51">
        <v>-6650000</v>
      </c>
      <c r="E109" s="51">
        <v>-13222000</v>
      </c>
      <c r="F109" s="51">
        <v>-81213000</v>
      </c>
      <c r="G109" s="51">
        <v>-9750000</v>
      </c>
      <c r="H109" s="51">
        <v>-151444000</v>
      </c>
      <c r="I109" s="51">
        <v>-8031000</v>
      </c>
      <c r="J109" s="51">
        <v>-12525000</v>
      </c>
      <c r="K109" s="51">
        <v>-227798000</v>
      </c>
      <c r="L109" s="51">
        <v>-17582000</v>
      </c>
      <c r="M109" s="51">
        <v>-17645000</v>
      </c>
      <c r="N109" s="51">
        <v>-15937000</v>
      </c>
      <c r="O109" s="75"/>
      <c r="P109" s="51">
        <v>-35310000</v>
      </c>
      <c r="Q109" s="51">
        <v>-250438000</v>
      </c>
      <c r="R109" s="51">
        <v>-275550000</v>
      </c>
      <c r="S109" s="51">
        <f t="shared" ref="S103:S109" si="25">SUM(K109:N109)</f>
        <v>-278962000</v>
      </c>
      <c r="T109" s="75"/>
    </row>
    <row r="110" spans="1:20" ht="14.1" customHeight="1" x14ac:dyDescent="0.25">
      <c r="A110" s="80"/>
      <c r="B110" s="13"/>
      <c r="C110" s="13"/>
      <c r="D110" s="13"/>
      <c r="E110" s="13"/>
      <c r="F110" s="13"/>
      <c r="G110" s="13"/>
      <c r="H110" s="13"/>
      <c r="I110" s="13"/>
      <c r="J110" s="13"/>
      <c r="K110" s="13"/>
      <c r="L110" s="13"/>
      <c r="M110" s="13"/>
      <c r="N110" s="13"/>
      <c r="O110" s="74"/>
      <c r="P110" s="13"/>
      <c r="Q110" s="13"/>
      <c r="R110" s="13"/>
      <c r="S110" s="13"/>
      <c r="T110" s="74"/>
    </row>
    <row r="111" spans="1:20" ht="14.1" customHeight="1" x14ac:dyDescent="0.25">
      <c r="A111" s="49" t="s">
        <v>79</v>
      </c>
      <c r="N111" s="38"/>
      <c r="O111" s="74"/>
      <c r="S111" s="38"/>
      <c r="T111" s="74"/>
    </row>
    <row r="112" spans="1:20" ht="14.1" customHeight="1" x14ac:dyDescent="0.25">
      <c r="A112" s="39" t="s">
        <v>80</v>
      </c>
      <c r="B112" s="11">
        <v>0</v>
      </c>
      <c r="C112" s="11">
        <v>0</v>
      </c>
      <c r="D112" s="11">
        <v>23153000</v>
      </c>
      <c r="E112" s="11">
        <v>0</v>
      </c>
      <c r="F112" s="11">
        <v>0</v>
      </c>
      <c r="G112" s="11">
        <v>0</v>
      </c>
      <c r="H112" s="11">
        <v>0</v>
      </c>
      <c r="I112" s="11">
        <v>0</v>
      </c>
      <c r="J112" s="11">
        <v>0</v>
      </c>
      <c r="K112" s="11">
        <v>0</v>
      </c>
      <c r="L112" s="11">
        <v>0</v>
      </c>
      <c r="M112" s="11">
        <v>0</v>
      </c>
      <c r="N112" s="11">
        <v>0</v>
      </c>
      <c r="O112" s="74"/>
      <c r="P112" s="11">
        <v>23153000</v>
      </c>
      <c r="Q112" s="11">
        <v>0</v>
      </c>
      <c r="R112" s="11">
        <v>0</v>
      </c>
      <c r="S112" s="11">
        <f>SUM(K112:N112)</f>
        <v>0</v>
      </c>
      <c r="T112" s="74"/>
    </row>
    <row r="113" spans="1:20" ht="14.1" customHeight="1" x14ac:dyDescent="0.25">
      <c r="A113" s="39" t="s">
        <v>81</v>
      </c>
      <c r="B113" s="11">
        <v>0</v>
      </c>
      <c r="C113" s="11">
        <v>629000</v>
      </c>
      <c r="D113" s="11">
        <v>0</v>
      </c>
      <c r="E113" s="11">
        <v>542000</v>
      </c>
      <c r="F113" s="11">
        <v>1309000</v>
      </c>
      <c r="G113" s="11">
        <v>492000</v>
      </c>
      <c r="H113" s="11">
        <v>217000</v>
      </c>
      <c r="I113" s="11">
        <v>130000</v>
      </c>
      <c r="J113" s="11">
        <v>0</v>
      </c>
      <c r="K113" s="11">
        <v>568000</v>
      </c>
      <c r="L113" s="11">
        <v>1242000</v>
      </c>
      <c r="M113" s="11">
        <v>0</v>
      </c>
      <c r="N113" s="11">
        <v>3000</v>
      </c>
      <c r="O113" s="74"/>
      <c r="P113" s="11">
        <v>1171000</v>
      </c>
      <c r="Q113" s="11">
        <v>2148000</v>
      </c>
      <c r="R113" s="11">
        <v>1810000</v>
      </c>
      <c r="S113" s="11">
        <f>SUM(K113:N113)</f>
        <v>1813000</v>
      </c>
      <c r="T113" s="74"/>
    </row>
    <row r="114" spans="1:20" ht="28.35" customHeight="1" x14ac:dyDescent="0.25">
      <c r="A114" s="39" t="s">
        <v>82</v>
      </c>
      <c r="B114" s="11">
        <v>-1761000</v>
      </c>
      <c r="C114" s="11">
        <v>-1675000</v>
      </c>
      <c r="D114" s="11">
        <v>-425000</v>
      </c>
      <c r="E114" s="11">
        <v>-649000</v>
      </c>
      <c r="F114" s="11">
        <v>-13034000</v>
      </c>
      <c r="G114" s="11">
        <v>-7195000</v>
      </c>
      <c r="H114" s="11">
        <v>-1044000</v>
      </c>
      <c r="I114" s="11">
        <v>-1453000</v>
      </c>
      <c r="J114" s="11">
        <v>-18496000</v>
      </c>
      <c r="K114" s="11">
        <v>-2542000</v>
      </c>
      <c r="L114" s="11">
        <v>-938000</v>
      </c>
      <c r="M114" s="11">
        <v>-625000</v>
      </c>
      <c r="N114" s="11">
        <v>-11008000</v>
      </c>
      <c r="O114" s="74"/>
      <c r="P114" s="11">
        <v>-4510000</v>
      </c>
      <c r="Q114" s="11">
        <v>-22726000</v>
      </c>
      <c r="R114" s="11">
        <v>-22601000</v>
      </c>
      <c r="S114" s="11">
        <f>SUM(K114:N114)</f>
        <v>-15113000</v>
      </c>
      <c r="T114" s="74"/>
    </row>
    <row r="115" spans="1:20" ht="14.1" customHeight="1" x14ac:dyDescent="0.25">
      <c r="A115" s="39" t="s">
        <v>83</v>
      </c>
      <c r="B115" s="11">
        <v>-6040000</v>
      </c>
      <c r="C115" s="11">
        <v>-6058000</v>
      </c>
      <c r="D115" s="11">
        <v>-6149000</v>
      </c>
      <c r="E115" s="11">
        <v>-6154000</v>
      </c>
      <c r="F115" s="11">
        <v>-7646000</v>
      </c>
      <c r="G115" s="11">
        <v>-7671000</v>
      </c>
      <c r="H115" s="11">
        <v>-7683000</v>
      </c>
      <c r="I115" s="11">
        <v>-7651000</v>
      </c>
      <c r="J115" s="11">
        <v>-8706000</v>
      </c>
      <c r="K115" s="11">
        <v>-8665000</v>
      </c>
      <c r="L115" s="11">
        <v>-8633000</v>
      </c>
      <c r="M115" s="11">
        <v>-8585000</v>
      </c>
      <c r="N115" s="11">
        <v>-9662000</v>
      </c>
      <c r="O115" s="74"/>
      <c r="P115" s="11">
        <v>-24401000</v>
      </c>
      <c r="Q115" s="11">
        <v>-30651000</v>
      </c>
      <c r="R115" s="11">
        <v>-34589000</v>
      </c>
      <c r="S115" s="11">
        <f>SUM(K115:N115)</f>
        <v>-35545000</v>
      </c>
      <c r="T115" s="74"/>
    </row>
    <row r="116" spans="1:20" ht="14.1" customHeight="1" x14ac:dyDescent="0.25">
      <c r="A116" s="39" t="s">
        <v>84</v>
      </c>
      <c r="B116" s="11">
        <v>0</v>
      </c>
      <c r="C116" s="11">
        <v>0</v>
      </c>
      <c r="D116" s="11">
        <v>0</v>
      </c>
      <c r="E116" s="11">
        <v>0</v>
      </c>
      <c r="F116" s="11">
        <v>0</v>
      </c>
      <c r="G116" s="11">
        <v>0</v>
      </c>
      <c r="H116" s="11">
        <v>0</v>
      </c>
      <c r="I116" s="11">
        <v>0</v>
      </c>
      <c r="J116" s="11">
        <v>0</v>
      </c>
      <c r="K116" s="11">
        <v>50000000</v>
      </c>
      <c r="L116" s="11">
        <v>0</v>
      </c>
      <c r="M116" s="11">
        <v>0</v>
      </c>
      <c r="N116" s="11">
        <v>0</v>
      </c>
      <c r="O116" s="74"/>
      <c r="P116" s="11">
        <v>0</v>
      </c>
      <c r="Q116" s="11">
        <v>0</v>
      </c>
      <c r="R116" s="11">
        <v>50000000</v>
      </c>
      <c r="S116" s="11">
        <f>SUM(K116:N116)</f>
        <v>50000000</v>
      </c>
      <c r="T116" s="74"/>
    </row>
    <row r="117" spans="1:20" ht="14.1" customHeight="1" x14ac:dyDescent="0.25">
      <c r="A117" s="39" t="s">
        <v>85</v>
      </c>
      <c r="B117" s="11">
        <v>0</v>
      </c>
      <c r="C117" s="11">
        <v>0</v>
      </c>
      <c r="D117" s="11">
        <v>0</v>
      </c>
      <c r="E117" s="11">
        <v>0</v>
      </c>
      <c r="F117" s="11">
        <v>0</v>
      </c>
      <c r="G117" s="11">
        <v>0</v>
      </c>
      <c r="H117" s="11">
        <v>-4171000</v>
      </c>
      <c r="I117" s="11">
        <v>-22322000</v>
      </c>
      <c r="J117" s="11">
        <v>-38372000</v>
      </c>
      <c r="K117" s="11">
        <v>-18565000</v>
      </c>
      <c r="L117" s="11">
        <v>-16551000</v>
      </c>
      <c r="M117" s="11">
        <v>0</v>
      </c>
      <c r="N117" s="11">
        <v>0</v>
      </c>
      <c r="O117" s="74"/>
      <c r="P117" s="11">
        <v>0</v>
      </c>
      <c r="Q117" s="11">
        <v>-26493000</v>
      </c>
      <c r="R117" s="11">
        <v>-73488000</v>
      </c>
      <c r="S117" s="11">
        <f>SUM(K117:N117)</f>
        <v>-35116000</v>
      </c>
      <c r="T117" s="74"/>
    </row>
    <row r="118" spans="1:20" ht="14.1" customHeight="1" x14ac:dyDescent="0.25">
      <c r="A118" s="39" t="s">
        <v>86</v>
      </c>
      <c r="B118" s="11">
        <v>0</v>
      </c>
      <c r="C118" s="11">
        <v>0</v>
      </c>
      <c r="D118" s="11">
        <v>0</v>
      </c>
      <c r="E118" s="11">
        <v>0</v>
      </c>
      <c r="F118" s="11">
        <v>0</v>
      </c>
      <c r="G118" s="11">
        <v>0</v>
      </c>
      <c r="H118" s="11">
        <v>0</v>
      </c>
      <c r="I118" s="11">
        <v>0</v>
      </c>
      <c r="J118" s="11">
        <v>0</v>
      </c>
      <c r="K118" s="11">
        <v>0</v>
      </c>
      <c r="L118" s="11">
        <v>0</v>
      </c>
      <c r="M118" s="11">
        <v>0</v>
      </c>
      <c r="N118" s="11">
        <v>-50000000</v>
      </c>
      <c r="O118" s="74"/>
      <c r="P118" s="11">
        <v>0</v>
      </c>
      <c r="Q118" s="11">
        <v>0</v>
      </c>
      <c r="R118" s="11">
        <v>0</v>
      </c>
      <c r="S118" s="11">
        <f>SUM(K118:N118)</f>
        <v>-50000000</v>
      </c>
      <c r="T118" s="74"/>
    </row>
    <row r="119" spans="1:20" ht="14.1" customHeight="1" x14ac:dyDescent="0.25">
      <c r="A119" s="40" t="s">
        <v>87</v>
      </c>
      <c r="B119" s="12">
        <v>0</v>
      </c>
      <c r="C119" s="12">
        <v>0</v>
      </c>
      <c r="D119" s="12">
        <v>0</v>
      </c>
      <c r="E119" s="12">
        <v>0</v>
      </c>
      <c r="F119" s="12">
        <v>0</v>
      </c>
      <c r="G119" s="12">
        <v>0</v>
      </c>
      <c r="H119" s="12">
        <v>0</v>
      </c>
      <c r="I119" s="12">
        <v>0</v>
      </c>
      <c r="J119" s="12">
        <v>0</v>
      </c>
      <c r="K119" s="12">
        <v>-619000</v>
      </c>
      <c r="L119" s="12">
        <v>0</v>
      </c>
      <c r="M119" s="12">
        <v>0</v>
      </c>
      <c r="N119" s="12">
        <v>0</v>
      </c>
      <c r="O119" s="74"/>
      <c r="P119" s="12">
        <v>0</v>
      </c>
      <c r="Q119" s="12">
        <v>0</v>
      </c>
      <c r="R119" s="12">
        <v>-619000</v>
      </c>
      <c r="S119" s="12">
        <f>SUM(K119:N119)</f>
        <v>-619000</v>
      </c>
      <c r="T119" s="74"/>
    </row>
    <row r="120" spans="1:20" ht="14.1" customHeight="1" x14ac:dyDescent="0.25">
      <c r="A120" s="50" t="s">
        <v>88</v>
      </c>
      <c r="B120" s="51">
        <v>-7801000</v>
      </c>
      <c r="C120" s="51">
        <v>-7104000</v>
      </c>
      <c r="D120" s="51">
        <v>16579000</v>
      </c>
      <c r="E120" s="51">
        <v>-6261000</v>
      </c>
      <c r="F120" s="51">
        <v>-19371000</v>
      </c>
      <c r="G120" s="51">
        <v>-14374000</v>
      </c>
      <c r="H120" s="51">
        <v>-12681000</v>
      </c>
      <c r="I120" s="51">
        <v>-31296000</v>
      </c>
      <c r="J120" s="51">
        <v>-65574000</v>
      </c>
      <c r="K120" s="51">
        <v>20177000</v>
      </c>
      <c r="L120" s="51">
        <v>-24880000</v>
      </c>
      <c r="M120" s="51">
        <v>-9210000</v>
      </c>
      <c r="N120" s="51">
        <v>-70667000</v>
      </c>
      <c r="O120" s="75"/>
      <c r="P120" s="51">
        <v>-4587000</v>
      </c>
      <c r="Q120" s="51">
        <v>-77722000</v>
      </c>
      <c r="R120" s="51">
        <v>-79487000</v>
      </c>
      <c r="S120" s="51">
        <f>SUM(K120:N120)</f>
        <v>-84580000</v>
      </c>
      <c r="T120" s="75"/>
    </row>
    <row r="121" spans="1:20" ht="14.1" customHeight="1" x14ac:dyDescent="0.25">
      <c r="A121" s="80"/>
      <c r="B121" s="13"/>
      <c r="C121" s="13"/>
      <c r="D121" s="13"/>
      <c r="E121" s="13"/>
      <c r="F121" s="13"/>
      <c r="G121" s="13"/>
      <c r="H121" s="13"/>
      <c r="I121" s="13"/>
      <c r="J121" s="13"/>
      <c r="K121" s="13"/>
      <c r="L121" s="13"/>
      <c r="M121" s="13"/>
      <c r="N121" s="13"/>
      <c r="O121" s="74"/>
      <c r="P121" s="13"/>
      <c r="Q121" s="13"/>
      <c r="R121" s="13"/>
      <c r="S121" s="13"/>
      <c r="T121" s="74"/>
    </row>
    <row r="122" spans="1:20" ht="14.1" customHeight="1" x14ac:dyDescent="0.25">
      <c r="A122" s="22" t="s">
        <v>89</v>
      </c>
      <c r="B122" s="12">
        <v>-810000</v>
      </c>
      <c r="C122" s="12">
        <v>93000</v>
      </c>
      <c r="D122" s="12">
        <v>-1841000</v>
      </c>
      <c r="E122" s="12">
        <v>83000</v>
      </c>
      <c r="F122" s="12">
        <v>108000</v>
      </c>
      <c r="G122" s="12">
        <v>-144000</v>
      </c>
      <c r="H122" s="12">
        <v>-984000</v>
      </c>
      <c r="I122" s="12">
        <v>-1749000</v>
      </c>
      <c r="J122" s="12">
        <v>-529000</v>
      </c>
      <c r="K122" s="12">
        <v>-3296000</v>
      </c>
      <c r="L122" s="12">
        <v>-3055000</v>
      </c>
      <c r="M122" s="12">
        <v>4603000</v>
      </c>
      <c r="N122" s="12">
        <v>507000</v>
      </c>
      <c r="O122" s="74"/>
      <c r="P122" s="12">
        <v>-2475000</v>
      </c>
      <c r="Q122" s="12">
        <v>-2769000</v>
      </c>
      <c r="R122" s="12">
        <v>-2277000</v>
      </c>
      <c r="S122" s="12">
        <f>SUM(K122:N122)</f>
        <v>-1241000</v>
      </c>
      <c r="T122" s="74"/>
    </row>
    <row r="123" spans="1:20" ht="14.1" customHeight="1" x14ac:dyDescent="0.25">
      <c r="A123" s="13" t="s">
        <v>90</v>
      </c>
      <c r="B123" s="20">
        <v>-10163000</v>
      </c>
      <c r="C123" s="20">
        <v>15446000</v>
      </c>
      <c r="D123" s="20">
        <v>71970000</v>
      </c>
      <c r="E123" s="20">
        <v>45447000</v>
      </c>
      <c r="F123" s="20">
        <v>-64648000</v>
      </c>
      <c r="G123" s="20">
        <v>47120000</v>
      </c>
      <c r="H123" s="20">
        <v>-110467000</v>
      </c>
      <c r="I123" s="20">
        <v>13438000</v>
      </c>
      <c r="J123" s="20">
        <v>-55905000</v>
      </c>
      <c r="K123" s="20">
        <v>-174066000</v>
      </c>
      <c r="L123" s="20">
        <v>-7802000</v>
      </c>
      <c r="M123" s="20">
        <v>38910000</v>
      </c>
      <c r="N123" s="20">
        <v>-19322000</v>
      </c>
      <c r="O123" s="74"/>
      <c r="P123" s="20">
        <v>122700000</v>
      </c>
      <c r="Q123" s="20">
        <v>-114557000</v>
      </c>
      <c r="R123" s="20">
        <v>-198863000</v>
      </c>
      <c r="S123" s="20">
        <f>SUM(K123:N123)</f>
        <v>-162280000</v>
      </c>
      <c r="T123" s="74"/>
    </row>
    <row r="124" spans="1:20" ht="14.1" customHeight="1" x14ac:dyDescent="0.25">
      <c r="N124" s="2"/>
      <c r="O124" s="74"/>
      <c r="S124" s="2"/>
      <c r="T124" s="74"/>
    </row>
    <row r="125" spans="1:20" ht="14.1" customHeight="1" x14ac:dyDescent="0.25">
      <c r="A125" s="22" t="s">
        <v>91</v>
      </c>
      <c r="B125" s="12">
        <v>305874000</v>
      </c>
      <c r="C125" s="12">
        <v>295711000</v>
      </c>
      <c r="D125" s="12">
        <v>311157000</v>
      </c>
      <c r="E125" s="12">
        <v>383127000</v>
      </c>
      <c r="F125" s="12">
        <v>428574000</v>
      </c>
      <c r="G125" s="12">
        <v>363926000</v>
      </c>
      <c r="H125" s="12">
        <v>411046000</v>
      </c>
      <c r="I125" s="12">
        <v>300579000</v>
      </c>
      <c r="J125" s="12">
        <v>314017000</v>
      </c>
      <c r="K125" s="12">
        <v>258112000</v>
      </c>
      <c r="L125" s="12">
        <v>84046000</v>
      </c>
      <c r="M125" s="12">
        <v>76244000</v>
      </c>
      <c r="N125" s="12">
        <v>115154000</v>
      </c>
      <c r="O125" s="74"/>
      <c r="P125" s="12">
        <v>305874000</v>
      </c>
      <c r="Q125" s="12">
        <v>428574000</v>
      </c>
      <c r="R125" s="12">
        <v>314017000</v>
      </c>
      <c r="S125" s="12">
        <f>+K125</f>
        <v>258112000</v>
      </c>
      <c r="T125" s="74"/>
    </row>
    <row r="126" spans="1:20" ht="15" customHeight="1" thickBot="1" x14ac:dyDescent="0.3">
      <c r="A126" s="52" t="s">
        <v>92</v>
      </c>
      <c r="B126" s="24">
        <v>295711000</v>
      </c>
      <c r="C126" s="24">
        <v>311157000</v>
      </c>
      <c r="D126" s="24">
        <v>383127000</v>
      </c>
      <c r="E126" s="24">
        <v>428574000</v>
      </c>
      <c r="F126" s="24">
        <v>363926000</v>
      </c>
      <c r="G126" s="24">
        <v>411046000</v>
      </c>
      <c r="H126" s="24">
        <v>300579000</v>
      </c>
      <c r="I126" s="24">
        <v>314017000</v>
      </c>
      <c r="J126" s="24">
        <v>258112000</v>
      </c>
      <c r="K126" s="24">
        <v>84046000</v>
      </c>
      <c r="L126" s="24">
        <v>76244000</v>
      </c>
      <c r="M126" s="24">
        <v>115154000</v>
      </c>
      <c r="N126" s="24">
        <v>95832000</v>
      </c>
      <c r="O126" s="75"/>
      <c r="P126" s="24">
        <v>428574000</v>
      </c>
      <c r="Q126" s="24">
        <v>314017000</v>
      </c>
      <c r="R126" s="24">
        <v>115154000</v>
      </c>
      <c r="S126" s="24">
        <f>+N126</f>
        <v>95832000</v>
      </c>
      <c r="T126" s="75"/>
    </row>
    <row r="127" spans="1:20" ht="15" customHeight="1" thickTop="1" x14ac:dyDescent="0.25">
      <c r="A127" s="81"/>
      <c r="B127" s="25"/>
      <c r="C127" s="25"/>
      <c r="D127" s="25"/>
      <c r="E127" s="25"/>
      <c r="F127" s="25"/>
      <c r="G127" s="25"/>
      <c r="H127" s="25"/>
      <c r="I127" s="25"/>
      <c r="J127" s="25"/>
      <c r="K127" s="25"/>
      <c r="L127" s="25"/>
      <c r="M127" s="25"/>
      <c r="N127" s="25"/>
      <c r="O127" s="74"/>
      <c r="P127" s="25"/>
      <c r="Q127" s="25"/>
      <c r="R127" s="25"/>
      <c r="S127" s="25"/>
      <c r="T127" s="74"/>
    </row>
    <row r="128" spans="1:20" ht="14.1" customHeight="1" x14ac:dyDescent="0.25">
      <c r="A128" s="53" t="s">
        <v>93</v>
      </c>
      <c r="N128" s="38"/>
      <c r="O128" s="74"/>
      <c r="S128" s="38"/>
      <c r="T128" s="74"/>
    </row>
    <row r="129" spans="1:20" ht="14.1" customHeight="1" x14ac:dyDescent="0.25">
      <c r="A129" s="39" t="s">
        <v>94</v>
      </c>
      <c r="B129" s="11">
        <v>494000</v>
      </c>
      <c r="C129" s="11">
        <v>433000</v>
      </c>
      <c r="D129" s="11">
        <v>1840000</v>
      </c>
      <c r="E129" s="11">
        <v>5984000</v>
      </c>
      <c r="F129" s="11">
        <v>3363000</v>
      </c>
      <c r="G129" s="11">
        <v>6132000</v>
      </c>
      <c r="H129" s="11">
        <v>5316000</v>
      </c>
      <c r="I129" s="11">
        <v>4281000</v>
      </c>
      <c r="J129" s="11">
        <v>1666000</v>
      </c>
      <c r="K129" s="11">
        <v>11034000</v>
      </c>
      <c r="L129" s="11">
        <v>6776000</v>
      </c>
      <c r="M129" s="11">
        <v>3968000</v>
      </c>
      <c r="N129" s="11">
        <v>-5150000</v>
      </c>
      <c r="O129" s="74"/>
      <c r="P129" s="11">
        <v>8751000</v>
      </c>
      <c r="Q129" s="11">
        <v>19092000</v>
      </c>
      <c r="R129" s="11">
        <v>23444000</v>
      </c>
      <c r="S129" s="11">
        <f>SUM(K129:N129)</f>
        <v>16628000</v>
      </c>
      <c r="T129" s="74"/>
    </row>
    <row r="130" spans="1:20" ht="14.1" customHeight="1" x14ac:dyDescent="0.25">
      <c r="A130" s="39" t="s">
        <v>95</v>
      </c>
      <c r="B130" s="11">
        <v>0</v>
      </c>
      <c r="C130" s="11">
        <v>0</v>
      </c>
      <c r="D130" s="11">
        <v>0</v>
      </c>
      <c r="E130" s="11">
        <v>0</v>
      </c>
      <c r="F130" s="11">
        <v>0</v>
      </c>
      <c r="G130" s="11">
        <v>0</v>
      </c>
      <c r="H130" s="11">
        <v>0</v>
      </c>
      <c r="I130" s="11">
        <v>0</v>
      </c>
      <c r="J130" s="11">
        <v>0</v>
      </c>
      <c r="K130" s="11">
        <v>90000</v>
      </c>
      <c r="L130" s="11">
        <v>384000</v>
      </c>
      <c r="M130" s="11">
        <v>571000</v>
      </c>
      <c r="N130" s="11">
        <v>428000</v>
      </c>
      <c r="O130" s="75"/>
      <c r="R130" s="11">
        <v>1045000</v>
      </c>
      <c r="S130" s="11">
        <f>SUM(K130:N130)</f>
        <v>1473000</v>
      </c>
      <c r="T130" s="75"/>
    </row>
    <row r="131" spans="1:20" ht="15.75" customHeight="1" x14ac:dyDescent="0.25">
      <c r="O131" s="75"/>
      <c r="T131" s="75"/>
    </row>
    <row r="132" spans="1:20" ht="15.75" customHeight="1" x14ac:dyDescent="0.25">
      <c r="A132" s="7" t="s">
        <v>96</v>
      </c>
      <c r="B132" s="8"/>
      <c r="C132" s="8"/>
      <c r="D132" s="8"/>
      <c r="E132" s="8"/>
      <c r="F132" s="8"/>
      <c r="G132" s="8"/>
      <c r="H132" s="8"/>
      <c r="I132" s="8"/>
      <c r="J132" s="8"/>
      <c r="K132" s="8"/>
      <c r="L132" s="8"/>
      <c r="M132" s="8"/>
      <c r="N132" s="8"/>
      <c r="O132" s="74"/>
      <c r="P132" s="8"/>
      <c r="Q132" s="8"/>
      <c r="R132" s="8"/>
      <c r="S132" s="8"/>
      <c r="T132" s="74"/>
    </row>
    <row r="133" spans="1:20" ht="14.1" customHeight="1" x14ac:dyDescent="0.25">
      <c r="A133" s="38" t="s">
        <v>97</v>
      </c>
      <c r="B133" s="10">
        <v>6859000</v>
      </c>
      <c r="C133" s="10">
        <v>29484000</v>
      </c>
      <c r="D133" s="10">
        <v>63882000</v>
      </c>
      <c r="E133" s="10">
        <v>64847000</v>
      </c>
      <c r="F133" s="10">
        <v>35828000</v>
      </c>
      <c r="G133" s="10">
        <v>71388000</v>
      </c>
      <c r="H133" s="10">
        <v>54642000</v>
      </c>
      <c r="I133" s="10">
        <v>54514000</v>
      </c>
      <c r="J133" s="10">
        <v>22723000</v>
      </c>
      <c r="K133" s="10">
        <v>36851000</v>
      </c>
      <c r="L133" s="10">
        <v>37715000</v>
      </c>
      <c r="M133" s="10">
        <v>61162000</v>
      </c>
      <c r="N133" s="10">
        <v>66775000</v>
      </c>
      <c r="O133" s="74"/>
      <c r="P133" s="10">
        <v>165072000</v>
      </c>
      <c r="Q133" s="10">
        <v>216372000</v>
      </c>
      <c r="R133" s="10">
        <v>158451000</v>
      </c>
      <c r="S133" s="10">
        <f>SUM(K133:N133)</f>
        <v>202503000</v>
      </c>
      <c r="T133" s="74"/>
    </row>
    <row r="134" spans="1:20" ht="14.1" customHeight="1" x14ac:dyDescent="0.25">
      <c r="A134" s="38" t="s">
        <v>72</v>
      </c>
      <c r="B134" s="11">
        <v>-7719000</v>
      </c>
      <c r="C134" s="11">
        <v>-6247000</v>
      </c>
      <c r="D134" s="11">
        <v>-6311000</v>
      </c>
      <c r="E134" s="11">
        <v>-5353000</v>
      </c>
      <c r="F134" s="11">
        <v>-8548000</v>
      </c>
      <c r="G134" s="11">
        <v>-6789000</v>
      </c>
      <c r="H134" s="11">
        <v>-5830000</v>
      </c>
      <c r="I134" s="11">
        <v>-6958000</v>
      </c>
      <c r="J134" s="11">
        <v>-11775000</v>
      </c>
      <c r="K134" s="11">
        <v>-9022000</v>
      </c>
      <c r="L134" s="11">
        <v>-12125000</v>
      </c>
      <c r="M134" s="11">
        <v>-10374000</v>
      </c>
      <c r="N134" s="11">
        <v>-12380000</v>
      </c>
      <c r="O134" s="74"/>
      <c r="P134" s="11">
        <v>-25630000</v>
      </c>
      <c r="Q134" s="11">
        <v>-28125000</v>
      </c>
      <c r="R134" s="11">
        <v>-43296000</v>
      </c>
      <c r="S134" s="11">
        <f>SUM(K134:N134)</f>
        <v>-43901000</v>
      </c>
      <c r="T134" s="74"/>
    </row>
    <row r="135" spans="1:20" ht="14.1" customHeight="1" x14ac:dyDescent="0.25">
      <c r="A135" s="38" t="s">
        <v>98</v>
      </c>
      <c r="B135" s="11">
        <v>-723000</v>
      </c>
      <c r="C135" s="11">
        <v>-854000</v>
      </c>
      <c r="D135" s="11">
        <v>-530000</v>
      </c>
      <c r="E135" s="11">
        <v>-863000</v>
      </c>
      <c r="F135" s="11">
        <v>-489000</v>
      </c>
      <c r="G135" s="11">
        <v>-2907000</v>
      </c>
      <c r="H135" s="11">
        <v>-4494000</v>
      </c>
      <c r="I135" s="11">
        <v>-984000</v>
      </c>
      <c r="J135" s="11">
        <v>-734000</v>
      </c>
      <c r="K135" s="11">
        <v>-6265000</v>
      </c>
      <c r="L135" s="11">
        <v>-4192000</v>
      </c>
      <c r="M135" s="11">
        <v>-5630000</v>
      </c>
      <c r="N135" s="11">
        <v>-3527000</v>
      </c>
      <c r="O135" s="74"/>
      <c r="P135" s="11">
        <v>-2970000</v>
      </c>
      <c r="Q135" s="11">
        <v>-8874000</v>
      </c>
      <c r="R135" s="11">
        <v>-16821000</v>
      </c>
      <c r="S135" s="11">
        <f>SUM(K135:N135)</f>
        <v>-19614000</v>
      </c>
      <c r="T135" s="74"/>
    </row>
    <row r="136" spans="1:20" ht="14.1" customHeight="1" x14ac:dyDescent="0.25">
      <c r="A136" s="21" t="s">
        <v>99</v>
      </c>
      <c r="B136" s="12">
        <v>7759000</v>
      </c>
      <c r="C136" s="12">
        <v>0</v>
      </c>
      <c r="D136" s="12">
        <v>0</v>
      </c>
      <c r="E136" s="12">
        <v>0</v>
      </c>
      <c r="F136" s="12">
        <v>0</v>
      </c>
      <c r="G136" s="12">
        <v>0</v>
      </c>
      <c r="H136" s="12">
        <v>0</v>
      </c>
      <c r="I136" s="12">
        <v>0</v>
      </c>
      <c r="J136" s="12">
        <v>0</v>
      </c>
      <c r="K136" s="12">
        <v>0</v>
      </c>
      <c r="L136" s="12">
        <v>0</v>
      </c>
      <c r="M136" s="12">
        <v>0</v>
      </c>
      <c r="N136" s="12">
        <v>0</v>
      </c>
      <c r="O136" s="74"/>
      <c r="P136" s="12">
        <v>7759000</v>
      </c>
      <c r="Q136" s="12">
        <v>0</v>
      </c>
      <c r="R136" s="12">
        <v>0</v>
      </c>
      <c r="S136" s="12">
        <f>SUM(K136:N136)</f>
        <v>0</v>
      </c>
      <c r="T136" s="74"/>
    </row>
    <row r="137" spans="1:20" ht="15" customHeight="1" thickBot="1" x14ac:dyDescent="0.3">
      <c r="A137" s="41" t="s">
        <v>100</v>
      </c>
      <c r="B137" s="24">
        <v>6176000</v>
      </c>
      <c r="C137" s="24">
        <v>22383000</v>
      </c>
      <c r="D137" s="24">
        <v>57041000</v>
      </c>
      <c r="E137" s="24">
        <v>58631000</v>
      </c>
      <c r="F137" s="24">
        <v>26791000</v>
      </c>
      <c r="G137" s="24">
        <v>61692000</v>
      </c>
      <c r="H137" s="24">
        <v>44318000</v>
      </c>
      <c r="I137" s="24">
        <v>46572000</v>
      </c>
      <c r="J137" s="24">
        <v>10214000</v>
      </c>
      <c r="K137" s="24">
        <v>21564000</v>
      </c>
      <c r="L137" s="24">
        <v>21398000</v>
      </c>
      <c r="M137" s="24">
        <v>45158000</v>
      </c>
      <c r="N137" s="24">
        <v>50868000</v>
      </c>
      <c r="O137" s="75"/>
      <c r="P137" s="24">
        <v>144231000</v>
      </c>
      <c r="Q137" s="24">
        <v>179373000</v>
      </c>
      <c r="R137" s="24">
        <v>98334000</v>
      </c>
      <c r="S137" s="24">
        <f>SUM(K137:N137)</f>
        <v>138988000</v>
      </c>
      <c r="T137" s="75"/>
    </row>
    <row r="138" spans="1:20" ht="15" customHeight="1" thickTop="1" x14ac:dyDescent="0.25">
      <c r="A138" s="25"/>
      <c r="B138" s="25"/>
      <c r="C138" s="25"/>
      <c r="D138" s="25"/>
      <c r="E138" s="25"/>
      <c r="F138" s="25"/>
      <c r="G138" s="25"/>
      <c r="H138" s="25"/>
      <c r="I138" s="25"/>
      <c r="J138" s="25"/>
      <c r="K138" s="25"/>
      <c r="L138" s="25"/>
      <c r="M138" s="25"/>
      <c r="N138" s="25"/>
      <c r="O138" s="74"/>
      <c r="P138" s="25"/>
      <c r="Q138" s="25"/>
      <c r="R138" s="25"/>
      <c r="S138" s="25"/>
      <c r="T138" s="74"/>
    </row>
    <row r="139" spans="1:20" ht="14.1" customHeight="1" x14ac:dyDescent="0.25">
      <c r="N139" s="4"/>
      <c r="O139" s="75"/>
      <c r="S139" s="4"/>
      <c r="T139" s="75"/>
    </row>
    <row r="140" spans="1:20" ht="15.75" customHeight="1" x14ac:dyDescent="0.25">
      <c r="A140" s="7" t="s">
        <v>101</v>
      </c>
      <c r="B140" s="8"/>
      <c r="C140" s="8"/>
      <c r="D140" s="8"/>
      <c r="E140" s="8"/>
      <c r="F140" s="8"/>
      <c r="G140" s="8"/>
      <c r="H140" s="8"/>
      <c r="I140" s="8"/>
      <c r="J140" s="8"/>
      <c r="K140" s="8"/>
      <c r="L140" s="8"/>
      <c r="M140" s="8"/>
      <c r="N140" s="8"/>
      <c r="O140" s="74"/>
      <c r="P140" s="8"/>
      <c r="Q140" s="8"/>
      <c r="R140" s="8"/>
      <c r="S140" s="8"/>
      <c r="T140" s="74"/>
    </row>
    <row r="141" spans="1:20" ht="14.1" customHeight="1" x14ac:dyDescent="0.25">
      <c r="A141" s="53" t="s">
        <v>102</v>
      </c>
      <c r="N141" s="2"/>
      <c r="O141" s="74"/>
      <c r="S141" s="2"/>
      <c r="T141" s="74"/>
    </row>
    <row r="142" spans="1:20" ht="14.1" customHeight="1" x14ac:dyDescent="0.25">
      <c r="A142" s="15" t="s">
        <v>103</v>
      </c>
      <c r="N142" s="2"/>
      <c r="O142" s="74"/>
      <c r="S142" s="2"/>
      <c r="T142" s="74"/>
    </row>
    <row r="143" spans="1:20" ht="14.1" customHeight="1" x14ac:dyDescent="0.25">
      <c r="A143" s="15" t="s">
        <v>104</v>
      </c>
      <c r="B143" s="10">
        <v>295711000</v>
      </c>
      <c r="C143" s="10">
        <v>311157000</v>
      </c>
      <c r="D143" s="10">
        <v>383127000</v>
      </c>
      <c r="E143" s="10">
        <v>428574000</v>
      </c>
      <c r="F143" s="10">
        <v>363926000</v>
      </c>
      <c r="G143" s="10">
        <v>411046000</v>
      </c>
      <c r="H143" s="10">
        <v>300579000</v>
      </c>
      <c r="I143" s="10">
        <v>314017000</v>
      </c>
      <c r="J143" s="10">
        <v>258112000</v>
      </c>
      <c r="K143" s="10">
        <v>84046000</v>
      </c>
      <c r="L143" s="10">
        <v>76244000</v>
      </c>
      <c r="M143" s="10">
        <v>115154000</v>
      </c>
      <c r="N143" s="10">
        <v>95832000</v>
      </c>
      <c r="O143" s="74"/>
      <c r="P143" s="10">
        <v>428574000</v>
      </c>
      <c r="Q143" s="10">
        <v>314017000</v>
      </c>
      <c r="R143" s="10">
        <v>115154000</v>
      </c>
      <c r="S143" s="10">
        <f>N143</f>
        <v>95832000</v>
      </c>
      <c r="T143" s="74"/>
    </row>
    <row r="144" spans="1:20" ht="14.1" customHeight="1" x14ac:dyDescent="0.25">
      <c r="A144" s="15" t="s">
        <v>105</v>
      </c>
      <c r="B144" s="11">
        <v>45216000</v>
      </c>
      <c r="C144" s="11">
        <v>48744000</v>
      </c>
      <c r="D144" s="11">
        <v>48225000</v>
      </c>
      <c r="E144" s="11">
        <v>43846000</v>
      </c>
      <c r="F144" s="11">
        <v>49261000</v>
      </c>
      <c r="G144" s="11">
        <v>49756000</v>
      </c>
      <c r="H144" s="11">
        <v>45323000</v>
      </c>
      <c r="I144" s="11">
        <v>47707000</v>
      </c>
      <c r="J144" s="11">
        <v>44774000</v>
      </c>
      <c r="K144" s="11">
        <v>48816000</v>
      </c>
      <c r="L144" s="11">
        <v>52713000</v>
      </c>
      <c r="M144" s="11">
        <v>67249000</v>
      </c>
      <c r="N144" s="11">
        <v>48303000</v>
      </c>
      <c r="O144" s="74"/>
      <c r="P144" s="11">
        <v>43846000</v>
      </c>
      <c r="Q144" s="11">
        <v>47707000</v>
      </c>
      <c r="R144" s="11">
        <v>67249000</v>
      </c>
      <c r="S144" s="11">
        <f>N144</f>
        <v>48303000</v>
      </c>
      <c r="T144" s="74"/>
    </row>
    <row r="145" spans="1:20" ht="14.1" customHeight="1" x14ac:dyDescent="0.25">
      <c r="A145" s="16" t="s">
        <v>106</v>
      </c>
      <c r="B145" s="12">
        <v>28769000</v>
      </c>
      <c r="C145" s="12">
        <v>26590000</v>
      </c>
      <c r="D145" s="12">
        <v>19309000</v>
      </c>
      <c r="E145" s="12">
        <v>16650000</v>
      </c>
      <c r="F145" s="12">
        <v>27401000</v>
      </c>
      <c r="G145" s="12">
        <v>23614968.59</v>
      </c>
      <c r="H145" s="12">
        <v>29774000</v>
      </c>
      <c r="I145" s="12">
        <v>26491000</v>
      </c>
      <c r="J145" s="12">
        <v>36833000</v>
      </c>
      <c r="K145" s="12">
        <v>30394000</v>
      </c>
      <c r="L145" s="12">
        <v>32095000</v>
      </c>
      <c r="M145" s="12">
        <v>33268000</v>
      </c>
      <c r="N145" s="12">
        <v>34765000</v>
      </c>
      <c r="O145" s="74"/>
      <c r="P145" s="12">
        <v>16650000</v>
      </c>
      <c r="Q145" s="12">
        <v>26491000</v>
      </c>
      <c r="R145" s="12">
        <v>33268000</v>
      </c>
      <c r="S145" s="12">
        <f>N145</f>
        <v>34765000</v>
      </c>
      <c r="T145" s="74"/>
    </row>
    <row r="146" spans="1:20" ht="14.1" customHeight="1" x14ac:dyDescent="0.25">
      <c r="A146" s="13" t="s">
        <v>107</v>
      </c>
      <c r="B146" s="20">
        <v>369696000</v>
      </c>
      <c r="C146" s="20">
        <v>386491000</v>
      </c>
      <c r="D146" s="20">
        <v>450661000</v>
      </c>
      <c r="E146" s="20">
        <v>489070000</v>
      </c>
      <c r="F146" s="20">
        <v>440588000</v>
      </c>
      <c r="G146" s="20">
        <v>484416968.58999997</v>
      </c>
      <c r="H146" s="20">
        <v>375676000</v>
      </c>
      <c r="I146" s="20">
        <v>388215000</v>
      </c>
      <c r="J146" s="20">
        <v>339719000</v>
      </c>
      <c r="K146" s="20">
        <v>163256000</v>
      </c>
      <c r="L146" s="20">
        <v>161052000</v>
      </c>
      <c r="M146" s="20">
        <v>215671000</v>
      </c>
      <c r="N146" s="20">
        <v>178900000</v>
      </c>
      <c r="O146" s="74"/>
      <c r="P146" s="20">
        <v>489070000</v>
      </c>
      <c r="Q146" s="20">
        <v>388215000</v>
      </c>
      <c r="R146" s="20">
        <v>215671000</v>
      </c>
      <c r="S146" s="20">
        <f>N146</f>
        <v>178900000</v>
      </c>
      <c r="T146" s="74"/>
    </row>
    <row r="147" spans="1:20" ht="5.0999999999999996" customHeight="1" x14ac:dyDescent="0.25">
      <c r="N147" s="2"/>
      <c r="O147" s="74"/>
      <c r="S147" s="2"/>
      <c r="T147" s="74"/>
    </row>
    <row r="148" spans="1:20" ht="14.1" customHeight="1" x14ac:dyDescent="0.25">
      <c r="A148" s="15" t="s">
        <v>108</v>
      </c>
      <c r="B148" s="11">
        <v>56896000</v>
      </c>
      <c r="C148" s="11">
        <v>54240000</v>
      </c>
      <c r="D148" s="11">
        <v>52686000</v>
      </c>
      <c r="E148" s="11">
        <v>50906000</v>
      </c>
      <c r="F148" s="11">
        <v>50366000</v>
      </c>
      <c r="G148" s="11">
        <v>49990000</v>
      </c>
      <c r="H148" s="11">
        <v>48866000</v>
      </c>
      <c r="I148" s="11">
        <v>48074000</v>
      </c>
      <c r="J148" s="11">
        <v>50206000</v>
      </c>
      <c r="K148" s="11">
        <v>52549000</v>
      </c>
      <c r="L148" s="11">
        <v>55141000</v>
      </c>
      <c r="M148" s="11">
        <v>54548000</v>
      </c>
      <c r="N148" s="11">
        <v>56604000</v>
      </c>
      <c r="O148" s="74"/>
      <c r="P148" s="11">
        <v>50906000</v>
      </c>
      <c r="Q148" s="11">
        <v>48074000</v>
      </c>
      <c r="R148" s="11">
        <v>54548000</v>
      </c>
      <c r="S148" s="11">
        <f>N148</f>
        <v>56604000</v>
      </c>
      <c r="T148" s="74"/>
    </row>
    <row r="149" spans="1:20" ht="14.1" customHeight="1" x14ac:dyDescent="0.25">
      <c r="A149" s="15" t="s">
        <v>109</v>
      </c>
      <c r="B149" s="11">
        <v>43430000</v>
      </c>
      <c r="C149" s="11">
        <v>42097000</v>
      </c>
      <c r="D149" s="11">
        <v>40856000</v>
      </c>
      <c r="E149" s="11">
        <v>39552000</v>
      </c>
      <c r="F149" s="11">
        <v>37908000</v>
      </c>
      <c r="G149" s="11">
        <v>36336000</v>
      </c>
      <c r="H149" s="11">
        <v>36194000</v>
      </c>
      <c r="I149" s="11">
        <v>34570000</v>
      </c>
      <c r="J149" s="11">
        <v>32935000</v>
      </c>
      <c r="K149" s="11">
        <v>34293000</v>
      </c>
      <c r="L149" s="11">
        <v>32946000</v>
      </c>
      <c r="M149" s="11">
        <v>17593000</v>
      </c>
      <c r="N149" s="11">
        <v>16819000</v>
      </c>
      <c r="O149" s="74"/>
      <c r="P149" s="11">
        <v>39552000</v>
      </c>
      <c r="Q149" s="11">
        <v>34570000</v>
      </c>
      <c r="R149" s="11">
        <v>17593000</v>
      </c>
      <c r="S149" s="11">
        <f>N149</f>
        <v>16819000</v>
      </c>
      <c r="T149" s="74"/>
    </row>
    <row r="150" spans="1:20" ht="14.1" customHeight="1" x14ac:dyDescent="0.25">
      <c r="A150" s="15" t="s">
        <v>110</v>
      </c>
      <c r="B150" s="11">
        <v>25499000</v>
      </c>
      <c r="C150" s="11">
        <v>25182000</v>
      </c>
      <c r="D150" s="11">
        <v>24459000</v>
      </c>
      <c r="E150" s="11">
        <v>25765000</v>
      </c>
      <c r="F150" s="11">
        <v>45762000</v>
      </c>
      <c r="G150" s="11">
        <v>46409000</v>
      </c>
      <c r="H150" s="11">
        <v>130196000</v>
      </c>
      <c r="I150" s="11">
        <v>123822000</v>
      </c>
      <c r="J150" s="11">
        <v>116859000</v>
      </c>
      <c r="K150" s="11">
        <v>185860000</v>
      </c>
      <c r="L150" s="11">
        <v>172916000</v>
      </c>
      <c r="M150" s="11">
        <v>173087000</v>
      </c>
      <c r="N150" s="11">
        <v>167807000</v>
      </c>
      <c r="O150" s="74"/>
      <c r="P150" s="11">
        <v>25765000</v>
      </c>
      <c r="Q150" s="11">
        <v>123822000</v>
      </c>
      <c r="R150" s="11">
        <v>173087000</v>
      </c>
      <c r="S150" s="11">
        <f>N150</f>
        <v>167807000</v>
      </c>
      <c r="T150" s="74"/>
    </row>
    <row r="151" spans="1:20" ht="14.1" customHeight="1" x14ac:dyDescent="0.25">
      <c r="A151" s="15" t="s">
        <v>111</v>
      </c>
      <c r="B151" s="11">
        <v>88144000</v>
      </c>
      <c r="C151" s="11">
        <v>88167000</v>
      </c>
      <c r="D151" s="11">
        <v>88727000</v>
      </c>
      <c r="E151" s="11">
        <v>89413000</v>
      </c>
      <c r="F151" s="11">
        <v>149040000</v>
      </c>
      <c r="G151" s="11">
        <v>149069000</v>
      </c>
      <c r="H151" s="11">
        <v>219822000</v>
      </c>
      <c r="I151" s="11">
        <v>219816000</v>
      </c>
      <c r="J151" s="11">
        <v>219176000</v>
      </c>
      <c r="K151" s="11">
        <v>377654000</v>
      </c>
      <c r="L151" s="11">
        <v>379505000</v>
      </c>
      <c r="M151" s="11">
        <v>381920000</v>
      </c>
      <c r="N151" s="11">
        <v>382640000</v>
      </c>
      <c r="O151" s="74"/>
      <c r="P151" s="11">
        <v>89413000</v>
      </c>
      <c r="Q151" s="11">
        <v>219816000</v>
      </c>
      <c r="R151" s="11">
        <v>381920000</v>
      </c>
      <c r="S151" s="11">
        <f>N151</f>
        <v>382640000</v>
      </c>
      <c r="T151" s="74"/>
    </row>
    <row r="152" spans="1:20" ht="14.1" customHeight="1" x14ac:dyDescent="0.25">
      <c r="A152" s="15" t="s">
        <v>112</v>
      </c>
      <c r="B152" s="11">
        <v>14803000</v>
      </c>
      <c r="C152" s="11">
        <v>13727000</v>
      </c>
      <c r="D152" s="11">
        <v>14665000</v>
      </c>
      <c r="E152" s="11">
        <v>13566000</v>
      </c>
      <c r="F152" s="11">
        <v>10156000</v>
      </c>
      <c r="G152" s="11">
        <v>7867000</v>
      </c>
      <c r="H152" s="11">
        <v>8721000</v>
      </c>
      <c r="I152" s="11">
        <v>10512000</v>
      </c>
      <c r="J152" s="11">
        <v>11559000</v>
      </c>
      <c r="K152" s="11">
        <v>8709000</v>
      </c>
      <c r="L152" s="11">
        <v>12391000</v>
      </c>
      <c r="M152" s="11">
        <v>16533000</v>
      </c>
      <c r="N152" s="11">
        <v>17714000</v>
      </c>
      <c r="O152" s="74"/>
      <c r="P152" s="11">
        <v>13566000</v>
      </c>
      <c r="Q152" s="11">
        <v>10512000</v>
      </c>
      <c r="R152" s="11">
        <v>16533000</v>
      </c>
      <c r="S152" s="11">
        <f>N152</f>
        <v>17714000</v>
      </c>
      <c r="T152" s="74"/>
    </row>
    <row r="153" spans="1:20" ht="14.1" customHeight="1" x14ac:dyDescent="0.25">
      <c r="A153" s="16" t="s">
        <v>113</v>
      </c>
      <c r="B153" s="12">
        <v>16497000</v>
      </c>
      <c r="C153" s="12">
        <v>16427000</v>
      </c>
      <c r="D153" s="12">
        <v>16228000</v>
      </c>
      <c r="E153" s="12">
        <v>21372000</v>
      </c>
      <c r="F153" s="12">
        <v>21324000</v>
      </c>
      <c r="G153" s="12">
        <v>21764000</v>
      </c>
      <c r="H153" s="12">
        <v>21702000</v>
      </c>
      <c r="I153" s="12">
        <v>26701000</v>
      </c>
      <c r="J153" s="12">
        <v>25524000</v>
      </c>
      <c r="K153" s="12">
        <v>26247000</v>
      </c>
      <c r="L153" s="12">
        <v>26229000</v>
      </c>
      <c r="M153" s="12">
        <v>21832000</v>
      </c>
      <c r="N153" s="12">
        <v>22039000</v>
      </c>
      <c r="O153" s="74"/>
      <c r="P153" s="12">
        <v>21372000</v>
      </c>
      <c r="Q153" s="12">
        <v>26701000</v>
      </c>
      <c r="R153" s="12">
        <v>21832000</v>
      </c>
      <c r="S153" s="12">
        <f>N153</f>
        <v>22039000</v>
      </c>
      <c r="T153" s="74"/>
    </row>
    <row r="154" spans="1:20" ht="15" customHeight="1" thickBot="1" x14ac:dyDescent="0.3">
      <c r="A154" s="52" t="s">
        <v>114</v>
      </c>
      <c r="B154" s="24">
        <v>614965000</v>
      </c>
      <c r="C154" s="24">
        <v>626331000</v>
      </c>
      <c r="D154" s="24">
        <v>688282000</v>
      </c>
      <c r="E154" s="24">
        <v>729643999.61000001</v>
      </c>
      <c r="F154" s="24">
        <v>755144000</v>
      </c>
      <c r="G154" s="24">
        <v>795851968.59000003</v>
      </c>
      <c r="H154" s="24">
        <v>841177000</v>
      </c>
      <c r="I154" s="24">
        <v>851710000</v>
      </c>
      <c r="J154" s="24">
        <v>795978000</v>
      </c>
      <c r="K154" s="24">
        <v>848568000</v>
      </c>
      <c r="L154" s="24">
        <v>840180000</v>
      </c>
      <c r="M154" s="24">
        <v>881184000</v>
      </c>
      <c r="N154" s="24">
        <v>842523000</v>
      </c>
      <c r="O154" s="75"/>
      <c r="P154" s="24">
        <v>729644000</v>
      </c>
      <c r="Q154" s="24">
        <v>851710000</v>
      </c>
      <c r="R154" s="24">
        <v>881184000</v>
      </c>
      <c r="S154" s="24">
        <f>N154</f>
        <v>842523000</v>
      </c>
      <c r="T154" s="75"/>
    </row>
    <row r="155" spans="1:20" ht="15" customHeight="1" thickTop="1" x14ac:dyDescent="0.25">
      <c r="A155" s="55"/>
      <c r="B155" s="25"/>
      <c r="C155" s="25"/>
      <c r="D155" s="25"/>
      <c r="E155" s="25"/>
      <c r="F155" s="25"/>
      <c r="G155" s="25"/>
      <c r="H155" s="25"/>
      <c r="I155" s="25"/>
      <c r="J155" s="25"/>
      <c r="K155" s="25"/>
      <c r="L155" s="25"/>
      <c r="M155" s="25"/>
      <c r="N155" s="25"/>
      <c r="O155" s="74"/>
      <c r="P155" s="25"/>
      <c r="Q155" s="25"/>
      <c r="R155" s="25"/>
      <c r="S155" s="25"/>
      <c r="T155" s="74"/>
    </row>
    <row r="156" spans="1:20" ht="14.1" customHeight="1" x14ac:dyDescent="0.25">
      <c r="A156" s="49" t="s">
        <v>115</v>
      </c>
      <c r="N156" s="2"/>
      <c r="O156" s="74"/>
      <c r="S156" s="2"/>
      <c r="T156" s="74"/>
    </row>
    <row r="157" spans="1:20" ht="14.1" customHeight="1" x14ac:dyDescent="0.25">
      <c r="A157" s="2" t="s">
        <v>116</v>
      </c>
      <c r="N157" s="2"/>
      <c r="O157" s="74"/>
      <c r="S157" s="2"/>
      <c r="T157" s="74"/>
    </row>
    <row r="158" spans="1:20" ht="14.1" customHeight="1" x14ac:dyDescent="0.25">
      <c r="A158" s="15" t="s">
        <v>117</v>
      </c>
      <c r="B158" s="11">
        <v>4125000</v>
      </c>
      <c r="C158" s="11">
        <v>4504000</v>
      </c>
      <c r="D158" s="11">
        <v>4109000</v>
      </c>
      <c r="E158" s="11">
        <v>2442000</v>
      </c>
      <c r="F158" s="11">
        <v>6088000</v>
      </c>
      <c r="G158" s="11">
        <v>5402000</v>
      </c>
      <c r="H158" s="11">
        <v>5118000</v>
      </c>
      <c r="I158" s="11">
        <v>10092000</v>
      </c>
      <c r="J158" s="11">
        <v>7208000</v>
      </c>
      <c r="K158" s="11">
        <v>5889000</v>
      </c>
      <c r="L158" s="11">
        <v>6467000</v>
      </c>
      <c r="M158" s="11">
        <v>7183000</v>
      </c>
      <c r="N158" s="11">
        <v>7778000</v>
      </c>
      <c r="O158" s="74"/>
      <c r="P158" s="11">
        <v>2442000</v>
      </c>
      <c r="Q158" s="11">
        <v>10092000</v>
      </c>
      <c r="R158" s="11">
        <v>7183000</v>
      </c>
      <c r="S158" s="11">
        <f>N158</f>
        <v>7778000</v>
      </c>
      <c r="T158" s="74"/>
    </row>
    <row r="159" spans="1:20" ht="14.1" customHeight="1" x14ac:dyDescent="0.25">
      <c r="A159" s="15" t="s">
        <v>118</v>
      </c>
      <c r="B159" s="11">
        <v>53294000</v>
      </c>
      <c r="C159" s="11">
        <v>51554000</v>
      </c>
      <c r="D159" s="11">
        <v>61377000</v>
      </c>
      <c r="E159" s="11">
        <v>67909000</v>
      </c>
      <c r="F159" s="11">
        <v>65453000</v>
      </c>
      <c r="G159" s="11">
        <v>73889000</v>
      </c>
      <c r="H159" s="11">
        <v>95043000</v>
      </c>
      <c r="I159" s="11">
        <v>99529000</v>
      </c>
      <c r="J159" s="11">
        <v>74131000</v>
      </c>
      <c r="K159" s="11">
        <v>84547000</v>
      </c>
      <c r="L159" s="11">
        <v>80699000</v>
      </c>
      <c r="M159" s="11">
        <v>89387000</v>
      </c>
      <c r="N159" s="11">
        <v>72802000</v>
      </c>
      <c r="O159" s="74"/>
      <c r="P159" s="11">
        <v>67909000</v>
      </c>
      <c r="Q159" s="11">
        <v>99529000</v>
      </c>
      <c r="R159" s="11">
        <v>89387000</v>
      </c>
      <c r="S159" s="11">
        <f>N159</f>
        <v>72802000</v>
      </c>
      <c r="T159" s="74"/>
    </row>
    <row r="160" spans="1:20" ht="14.1" customHeight="1" x14ac:dyDescent="0.25">
      <c r="A160" s="15" t="s">
        <v>119</v>
      </c>
      <c r="B160" s="11">
        <v>25637000</v>
      </c>
      <c r="C160" s="11">
        <v>24248000</v>
      </c>
      <c r="D160" s="11">
        <v>24976000</v>
      </c>
      <c r="E160" s="11">
        <v>26336000</v>
      </c>
      <c r="F160" s="11">
        <v>28228000</v>
      </c>
      <c r="G160" s="11">
        <v>30317000</v>
      </c>
      <c r="H160" s="11">
        <v>29516000</v>
      </c>
      <c r="I160" s="11">
        <v>29004000</v>
      </c>
      <c r="J160" s="11">
        <v>29816000</v>
      </c>
      <c r="K160" s="11">
        <v>34853000</v>
      </c>
      <c r="L160" s="11">
        <v>35974000</v>
      </c>
      <c r="M160" s="11">
        <v>38649000</v>
      </c>
      <c r="N160" s="11">
        <v>41036000</v>
      </c>
      <c r="O160" s="74"/>
      <c r="P160" s="11">
        <v>26336000</v>
      </c>
      <c r="Q160" s="11">
        <v>29004000</v>
      </c>
      <c r="R160" s="11">
        <v>38649000</v>
      </c>
      <c r="S160" s="11">
        <f>N160</f>
        <v>41036000</v>
      </c>
      <c r="T160" s="74"/>
    </row>
    <row r="161" spans="1:20" ht="14.1" customHeight="1" x14ac:dyDescent="0.25">
      <c r="A161" s="15" t="s">
        <v>69</v>
      </c>
      <c r="B161" s="11">
        <v>138883000</v>
      </c>
      <c r="C161" s="11">
        <v>138229000</v>
      </c>
      <c r="D161" s="11">
        <v>144657000</v>
      </c>
      <c r="E161" s="11">
        <v>149843000</v>
      </c>
      <c r="F161" s="11">
        <v>153630000</v>
      </c>
      <c r="G161" s="11">
        <v>161935000</v>
      </c>
      <c r="H161" s="11">
        <v>171131000</v>
      </c>
      <c r="I161" s="11">
        <v>180979000</v>
      </c>
      <c r="J161" s="11">
        <v>178734000</v>
      </c>
      <c r="K161" s="11">
        <v>178353000</v>
      </c>
      <c r="L161" s="11">
        <v>174384000</v>
      </c>
      <c r="M161" s="11">
        <v>187070000</v>
      </c>
      <c r="N161" s="11">
        <v>180698000</v>
      </c>
      <c r="O161" s="74"/>
      <c r="P161" s="11">
        <v>149843000</v>
      </c>
      <c r="Q161" s="11">
        <v>180979000</v>
      </c>
      <c r="R161" s="11">
        <v>187070000</v>
      </c>
      <c r="S161" s="11">
        <f>N161</f>
        <v>180698000</v>
      </c>
      <c r="T161" s="74"/>
    </row>
    <row r="162" spans="1:20" ht="14.1" customHeight="1" x14ac:dyDescent="0.25">
      <c r="A162" s="39" t="s">
        <v>120</v>
      </c>
      <c r="B162" s="11">
        <v>0</v>
      </c>
      <c r="C162" s="11">
        <v>0</v>
      </c>
      <c r="D162" s="11">
        <v>0</v>
      </c>
      <c r="E162" s="11">
        <v>0</v>
      </c>
      <c r="F162" s="11">
        <v>0</v>
      </c>
      <c r="G162" s="11">
        <v>0</v>
      </c>
      <c r="H162" s="11">
        <v>0</v>
      </c>
      <c r="I162" s="11">
        <v>0</v>
      </c>
      <c r="J162" s="11">
        <v>0</v>
      </c>
      <c r="K162" s="11">
        <v>50000000</v>
      </c>
      <c r="L162" s="11">
        <v>50000000</v>
      </c>
      <c r="M162" s="11">
        <v>50000000</v>
      </c>
      <c r="N162" s="11">
        <v>0</v>
      </c>
      <c r="O162" s="74"/>
      <c r="P162" s="11">
        <v>0</v>
      </c>
      <c r="Q162" s="11">
        <v>0</v>
      </c>
      <c r="R162" s="11">
        <v>50000000</v>
      </c>
      <c r="S162" s="11">
        <f>N162</f>
        <v>0</v>
      </c>
      <c r="T162" s="74"/>
    </row>
    <row r="163" spans="1:20" ht="14.1" customHeight="1" x14ac:dyDescent="0.25">
      <c r="A163" s="16" t="s">
        <v>121</v>
      </c>
      <c r="B163" s="12">
        <v>10367000</v>
      </c>
      <c r="C163" s="12">
        <v>10347000</v>
      </c>
      <c r="D163" s="12">
        <v>10111000</v>
      </c>
      <c r="E163" s="12">
        <v>10399000</v>
      </c>
      <c r="F163" s="12">
        <v>11924000</v>
      </c>
      <c r="G163" s="12">
        <v>10993000</v>
      </c>
      <c r="H163" s="12">
        <v>14646000</v>
      </c>
      <c r="I163" s="12">
        <v>14180000</v>
      </c>
      <c r="J163" s="12">
        <v>13997000</v>
      </c>
      <c r="K163" s="12">
        <v>14309000</v>
      </c>
      <c r="L163" s="12">
        <v>12549000</v>
      </c>
      <c r="M163" s="12">
        <v>11445000</v>
      </c>
      <c r="N163" s="12">
        <v>11148000</v>
      </c>
      <c r="O163" s="74"/>
      <c r="P163" s="12">
        <v>10399000</v>
      </c>
      <c r="Q163" s="12">
        <v>14180000</v>
      </c>
      <c r="R163" s="12">
        <v>11445000</v>
      </c>
      <c r="S163" s="12">
        <f>N163</f>
        <v>11148000</v>
      </c>
      <c r="T163" s="74"/>
    </row>
    <row r="164" spans="1:20" ht="14.1" customHeight="1" x14ac:dyDescent="0.25">
      <c r="A164" s="13" t="s">
        <v>122</v>
      </c>
      <c r="B164" s="20">
        <v>232306000</v>
      </c>
      <c r="C164" s="20">
        <v>228882000</v>
      </c>
      <c r="D164" s="20">
        <v>245230000</v>
      </c>
      <c r="E164" s="20">
        <v>256929000</v>
      </c>
      <c r="F164" s="20">
        <v>265323000</v>
      </c>
      <c r="G164" s="20">
        <v>282536000</v>
      </c>
      <c r="H164" s="20">
        <v>315454000</v>
      </c>
      <c r="I164" s="20">
        <v>333784000</v>
      </c>
      <c r="J164" s="20">
        <v>303886000</v>
      </c>
      <c r="K164" s="20">
        <v>367951000</v>
      </c>
      <c r="L164" s="20">
        <v>360073000</v>
      </c>
      <c r="M164" s="20">
        <v>383734000</v>
      </c>
      <c r="N164" s="20">
        <v>313462000</v>
      </c>
      <c r="O164" s="74"/>
      <c r="P164" s="20">
        <v>256929000</v>
      </c>
      <c r="Q164" s="20">
        <v>333784000</v>
      </c>
      <c r="R164" s="20">
        <v>383734000</v>
      </c>
      <c r="S164" s="20">
        <f>N164</f>
        <v>313462000</v>
      </c>
      <c r="T164" s="74"/>
    </row>
    <row r="165" spans="1:20" ht="5.0999999999999996" customHeight="1" x14ac:dyDescent="0.25">
      <c r="N165" s="2"/>
      <c r="O165" s="74"/>
      <c r="S165" s="2"/>
      <c r="T165" s="74"/>
    </row>
    <row r="166" spans="1:20" ht="14.1" customHeight="1" x14ac:dyDescent="0.25">
      <c r="A166" s="15" t="s">
        <v>123</v>
      </c>
      <c r="B166" s="11">
        <v>0</v>
      </c>
      <c r="C166" s="11">
        <v>0</v>
      </c>
      <c r="D166" s="11">
        <v>0</v>
      </c>
      <c r="E166" s="11">
        <v>0</v>
      </c>
      <c r="F166" s="11">
        <v>0</v>
      </c>
      <c r="G166" s="11">
        <v>0</v>
      </c>
      <c r="H166" s="11">
        <v>3193000</v>
      </c>
      <c r="I166" s="11">
        <v>2781000</v>
      </c>
      <c r="J166" s="11">
        <v>2517000</v>
      </c>
      <c r="K166" s="11">
        <v>4592000</v>
      </c>
      <c r="L166" s="11">
        <v>3495000</v>
      </c>
      <c r="M166" s="11">
        <v>4465000</v>
      </c>
      <c r="N166" s="11">
        <v>4766000</v>
      </c>
      <c r="O166" s="74"/>
      <c r="P166" s="11">
        <v>0</v>
      </c>
      <c r="Q166" s="11">
        <v>2781000</v>
      </c>
      <c r="R166" s="11">
        <v>4465000</v>
      </c>
      <c r="S166" s="11">
        <f>N166</f>
        <v>4766000</v>
      </c>
      <c r="T166" s="74"/>
    </row>
    <row r="167" spans="1:20" ht="14.1" customHeight="1" x14ac:dyDescent="0.25">
      <c r="A167" s="15" t="s">
        <v>124</v>
      </c>
      <c r="B167" s="11">
        <v>45522000</v>
      </c>
      <c r="C167" s="11">
        <v>44280000</v>
      </c>
      <c r="D167" s="11">
        <v>42954000</v>
      </c>
      <c r="E167" s="11">
        <v>41620000</v>
      </c>
      <c r="F167" s="11">
        <v>40062000</v>
      </c>
      <c r="G167" s="11">
        <v>38678000</v>
      </c>
      <c r="H167" s="11">
        <v>38209000</v>
      </c>
      <c r="I167" s="11">
        <v>36966000</v>
      </c>
      <c r="J167" s="11">
        <v>35857000</v>
      </c>
      <c r="K167" s="11">
        <v>37397000</v>
      </c>
      <c r="L167" s="11">
        <v>35871000</v>
      </c>
      <c r="M167" s="11">
        <v>35611000</v>
      </c>
      <c r="N167" s="11">
        <v>34017000</v>
      </c>
      <c r="O167" s="74"/>
      <c r="P167" s="11">
        <v>41620000</v>
      </c>
      <c r="Q167" s="11">
        <v>36966000</v>
      </c>
      <c r="R167" s="11">
        <v>35611000</v>
      </c>
      <c r="S167" s="11">
        <f>N167</f>
        <v>34017000</v>
      </c>
      <c r="T167" s="74"/>
    </row>
    <row r="168" spans="1:20" ht="14.1" customHeight="1" x14ac:dyDescent="0.25">
      <c r="A168" s="16" t="s">
        <v>125</v>
      </c>
      <c r="B168" s="12">
        <v>9410000</v>
      </c>
      <c r="C168" s="12">
        <v>9669000</v>
      </c>
      <c r="D168" s="12">
        <v>9858000</v>
      </c>
      <c r="E168" s="12">
        <v>9170000</v>
      </c>
      <c r="F168" s="12">
        <v>9255000</v>
      </c>
      <c r="G168" s="12">
        <v>9304000</v>
      </c>
      <c r="H168" s="12">
        <v>9425000</v>
      </c>
      <c r="I168" s="12">
        <v>9697000</v>
      </c>
      <c r="J168" s="12">
        <v>9295000</v>
      </c>
      <c r="K168" s="12">
        <v>9535000</v>
      </c>
      <c r="L168" s="12">
        <v>10158000</v>
      </c>
      <c r="M168" s="12">
        <v>9892000</v>
      </c>
      <c r="N168" s="12">
        <v>13744000</v>
      </c>
      <c r="O168" s="74"/>
      <c r="P168" s="12">
        <v>9170000</v>
      </c>
      <c r="Q168" s="12">
        <v>9697000</v>
      </c>
      <c r="R168" s="12">
        <v>9892000</v>
      </c>
      <c r="S168" s="12">
        <f>N168</f>
        <v>13744000</v>
      </c>
      <c r="T168" s="74"/>
    </row>
    <row r="169" spans="1:20" ht="14.1" customHeight="1" x14ac:dyDescent="0.25">
      <c r="A169" s="13" t="s">
        <v>126</v>
      </c>
      <c r="B169" s="20">
        <v>287238000</v>
      </c>
      <c r="C169" s="20">
        <v>282831000</v>
      </c>
      <c r="D169" s="20">
        <v>298042000</v>
      </c>
      <c r="E169" s="20">
        <v>307719000</v>
      </c>
      <c r="F169" s="20">
        <v>314640000</v>
      </c>
      <c r="G169" s="20">
        <v>330518000</v>
      </c>
      <c r="H169" s="20">
        <v>366281000</v>
      </c>
      <c r="I169" s="20">
        <v>383228000</v>
      </c>
      <c r="J169" s="20">
        <v>351555000</v>
      </c>
      <c r="K169" s="20">
        <v>419475000</v>
      </c>
      <c r="L169" s="20">
        <v>409597000</v>
      </c>
      <c r="M169" s="20">
        <v>433702000</v>
      </c>
      <c r="N169" s="20">
        <v>365989000</v>
      </c>
      <c r="O169" s="74"/>
      <c r="P169" s="20">
        <v>307719000</v>
      </c>
      <c r="Q169" s="20">
        <v>383228000</v>
      </c>
      <c r="R169" s="20">
        <v>433702000</v>
      </c>
      <c r="S169" s="20">
        <f>N169</f>
        <v>365989000</v>
      </c>
      <c r="T169" s="74"/>
    </row>
    <row r="170" spans="1:20" ht="5.0999999999999996" customHeight="1" x14ac:dyDescent="0.25">
      <c r="N170" s="2"/>
      <c r="O170" s="74"/>
      <c r="S170" s="2"/>
      <c r="T170" s="74"/>
    </row>
    <row r="171" spans="1:20" ht="14.1" customHeight="1" x14ac:dyDescent="0.25">
      <c r="N171" s="2"/>
      <c r="O171" s="74"/>
      <c r="S171" s="2"/>
      <c r="T171" s="74"/>
    </row>
    <row r="172" spans="1:20" ht="14.1" customHeight="1" x14ac:dyDescent="0.25">
      <c r="A172" s="2" t="s">
        <v>127</v>
      </c>
      <c r="N172" s="2"/>
      <c r="O172" s="74"/>
      <c r="S172" s="2"/>
      <c r="T172" s="74"/>
    </row>
    <row r="173" spans="1:20" ht="14.1" customHeight="1" x14ac:dyDescent="0.25">
      <c r="A173" s="15" t="s">
        <v>128</v>
      </c>
      <c r="B173" s="11">
        <v>381000</v>
      </c>
      <c r="C173" s="11">
        <v>382000</v>
      </c>
      <c r="D173" s="11">
        <v>387000</v>
      </c>
      <c r="E173" s="11">
        <v>389000</v>
      </c>
      <c r="F173" s="11">
        <v>391000</v>
      </c>
      <c r="G173" s="11">
        <v>392000</v>
      </c>
      <c r="H173" s="11">
        <v>392000</v>
      </c>
      <c r="I173" s="11">
        <v>392000</v>
      </c>
      <c r="J173" s="11">
        <v>394000</v>
      </c>
      <c r="K173" s="11">
        <v>395000</v>
      </c>
      <c r="L173" s="11">
        <v>396000</v>
      </c>
      <c r="M173" s="11">
        <v>396000</v>
      </c>
      <c r="N173" s="11">
        <v>396000</v>
      </c>
      <c r="O173" s="74"/>
      <c r="P173" s="11">
        <v>389000</v>
      </c>
      <c r="Q173" s="11">
        <v>392000</v>
      </c>
      <c r="R173" s="11">
        <v>396000</v>
      </c>
      <c r="S173" s="11">
        <f>N173</f>
        <v>396000</v>
      </c>
      <c r="T173" s="74"/>
    </row>
    <row r="174" spans="1:20" ht="14.1" customHeight="1" x14ac:dyDescent="0.25">
      <c r="A174" s="15" t="s">
        <v>129</v>
      </c>
      <c r="B174" s="11">
        <v>-100027000</v>
      </c>
      <c r="C174" s="11">
        <v>-100027000</v>
      </c>
      <c r="D174" s="11">
        <v>-100027000</v>
      </c>
      <c r="E174" s="11">
        <v>-100027000</v>
      </c>
      <c r="F174" s="11">
        <v>-100027000</v>
      </c>
      <c r="G174" s="11">
        <v>-100027000</v>
      </c>
      <c r="H174" s="11">
        <v>-104885000</v>
      </c>
      <c r="I174" s="11">
        <v>-127196000</v>
      </c>
      <c r="J174" s="11">
        <v>-165465000</v>
      </c>
      <c r="K174" s="11">
        <v>-183800000</v>
      </c>
      <c r="L174" s="11">
        <v>-200008000</v>
      </c>
      <c r="M174" s="11">
        <v>-200008000</v>
      </c>
      <c r="N174" s="11">
        <v>-200008000</v>
      </c>
      <c r="O174" s="74"/>
      <c r="P174" s="11">
        <v>-100027000</v>
      </c>
      <c r="Q174" s="11">
        <v>-127196000</v>
      </c>
      <c r="R174" s="11">
        <v>-200008000</v>
      </c>
      <c r="S174" s="11">
        <f>N174</f>
        <v>-200008000</v>
      </c>
      <c r="T174" s="74"/>
    </row>
    <row r="175" spans="1:20" ht="14.1" customHeight="1" x14ac:dyDescent="0.25">
      <c r="A175" s="15" t="s">
        <v>130</v>
      </c>
      <c r="B175" s="11">
        <v>316823000</v>
      </c>
      <c r="C175" s="11">
        <v>319412000</v>
      </c>
      <c r="D175" s="11">
        <v>350428000</v>
      </c>
      <c r="E175" s="11">
        <v>360939000</v>
      </c>
      <c r="F175" s="11">
        <v>357422000</v>
      </c>
      <c r="G175" s="11">
        <v>360404000</v>
      </c>
      <c r="H175" s="11">
        <v>368320000</v>
      </c>
      <c r="I175" s="11">
        <v>376537000</v>
      </c>
      <c r="J175" s="11">
        <v>373765000</v>
      </c>
      <c r="K175" s="11">
        <v>370934000</v>
      </c>
      <c r="L175" s="11">
        <v>380325000</v>
      </c>
      <c r="M175" s="11">
        <v>391482000</v>
      </c>
      <c r="N175" s="11">
        <v>395934000</v>
      </c>
      <c r="O175" s="74"/>
      <c r="P175" s="11">
        <v>360939000</v>
      </c>
      <c r="Q175" s="11">
        <v>376537000</v>
      </c>
      <c r="R175" s="11">
        <v>391482000</v>
      </c>
      <c r="S175" s="11">
        <f>N175</f>
        <v>395934000</v>
      </c>
      <c r="T175" s="74"/>
    </row>
    <row r="176" spans="1:20" ht="14.1" customHeight="1" x14ac:dyDescent="0.25">
      <c r="A176" s="15" t="s">
        <v>131</v>
      </c>
      <c r="B176" s="11">
        <v>-8668000</v>
      </c>
      <c r="C176" s="11">
        <v>-8414000</v>
      </c>
      <c r="D176" s="11">
        <v>-9128000</v>
      </c>
      <c r="E176" s="11">
        <v>-7681000.3899999997</v>
      </c>
      <c r="F176" s="11">
        <v>-7455000</v>
      </c>
      <c r="G176" s="11">
        <v>-7391000.4100000001</v>
      </c>
      <c r="H176" s="11">
        <v>-9233000</v>
      </c>
      <c r="I176" s="11">
        <v>-10788000</v>
      </c>
      <c r="J176" s="11">
        <v>-11674000</v>
      </c>
      <c r="K176" s="11">
        <v>-16619000</v>
      </c>
      <c r="L176" s="11">
        <v>-22720000</v>
      </c>
      <c r="M176" s="11">
        <v>-15439000</v>
      </c>
      <c r="N176" s="11">
        <v>-14020000</v>
      </c>
      <c r="O176" s="74"/>
      <c r="P176" s="11">
        <v>-7681000</v>
      </c>
      <c r="Q176" s="11">
        <v>-10788000</v>
      </c>
      <c r="R176" s="11">
        <v>-15439000</v>
      </c>
      <c r="S176" s="11">
        <f>N176</f>
        <v>-14020000</v>
      </c>
      <c r="T176" s="74"/>
    </row>
    <row r="177" spans="1:20" ht="14.1" customHeight="1" x14ac:dyDescent="0.25">
      <c r="A177" s="16" t="s">
        <v>132</v>
      </c>
      <c r="B177" s="12">
        <v>119218000</v>
      </c>
      <c r="C177" s="12">
        <v>132147000</v>
      </c>
      <c r="D177" s="12">
        <v>148580000</v>
      </c>
      <c r="E177" s="12">
        <v>168305000</v>
      </c>
      <c r="F177" s="12">
        <v>190173000</v>
      </c>
      <c r="G177" s="12">
        <v>211956000</v>
      </c>
      <c r="H177" s="12">
        <v>220302000</v>
      </c>
      <c r="I177" s="12">
        <v>229537000</v>
      </c>
      <c r="J177" s="12">
        <v>247403000</v>
      </c>
      <c r="K177" s="12">
        <v>258183000</v>
      </c>
      <c r="L177" s="12">
        <v>272590000</v>
      </c>
      <c r="M177" s="12">
        <v>271051000</v>
      </c>
      <c r="N177" s="12">
        <v>294232000</v>
      </c>
      <c r="O177" s="74"/>
      <c r="P177" s="12">
        <v>168305000</v>
      </c>
      <c r="Q177" s="12">
        <v>229537000</v>
      </c>
      <c r="R177" s="12">
        <v>271051000</v>
      </c>
      <c r="S177" s="12">
        <f>N177</f>
        <v>294232000</v>
      </c>
      <c r="T177" s="74"/>
    </row>
    <row r="178" spans="1:20" ht="14.1" customHeight="1" x14ac:dyDescent="0.25">
      <c r="A178" s="54" t="s">
        <v>133</v>
      </c>
      <c r="B178" s="18">
        <v>327727000</v>
      </c>
      <c r="C178" s="18">
        <v>343500000</v>
      </c>
      <c r="D178" s="18">
        <v>390240000</v>
      </c>
      <c r="E178" s="18">
        <v>421924999.61000001</v>
      </c>
      <c r="F178" s="18">
        <v>440504000</v>
      </c>
      <c r="G178" s="18">
        <v>465333999.58999997</v>
      </c>
      <c r="H178" s="18">
        <v>474896000</v>
      </c>
      <c r="I178" s="18">
        <v>468482000</v>
      </c>
      <c r="J178" s="18">
        <v>444423000</v>
      </c>
      <c r="K178" s="18">
        <v>429093000</v>
      </c>
      <c r="L178" s="18">
        <v>430583000</v>
      </c>
      <c r="M178" s="18">
        <v>447482000</v>
      </c>
      <c r="N178" s="18">
        <v>476534000</v>
      </c>
      <c r="O178" s="74"/>
      <c r="P178" s="18">
        <v>421924999.61000001</v>
      </c>
      <c r="Q178" s="18">
        <v>468482000</v>
      </c>
      <c r="R178" s="18">
        <v>447482000</v>
      </c>
      <c r="S178" s="18">
        <f>N178</f>
        <v>476534000</v>
      </c>
      <c r="T178" s="74"/>
    </row>
    <row r="179" spans="1:20" ht="15" customHeight="1" thickBot="1" x14ac:dyDescent="0.3">
      <c r="A179" s="52" t="s">
        <v>134</v>
      </c>
      <c r="B179" s="24">
        <v>614965000</v>
      </c>
      <c r="C179" s="24">
        <v>626331000</v>
      </c>
      <c r="D179" s="24">
        <v>688282000</v>
      </c>
      <c r="E179" s="24">
        <v>729643999.61000001</v>
      </c>
      <c r="F179" s="24">
        <v>755144000</v>
      </c>
      <c r="G179" s="24">
        <v>795851968.59000003</v>
      </c>
      <c r="H179" s="24">
        <v>841177000</v>
      </c>
      <c r="I179" s="24">
        <v>851710000</v>
      </c>
      <c r="J179" s="24">
        <v>795978000</v>
      </c>
      <c r="K179" s="24">
        <v>848568000</v>
      </c>
      <c r="L179" s="24">
        <v>840180000</v>
      </c>
      <c r="M179" s="24">
        <v>881184000</v>
      </c>
      <c r="N179" s="24">
        <v>842523000</v>
      </c>
      <c r="O179" s="75"/>
      <c r="P179" s="24">
        <v>729643999.61000001</v>
      </c>
      <c r="Q179" s="24">
        <v>851710000</v>
      </c>
      <c r="R179" s="24">
        <v>881184000</v>
      </c>
      <c r="S179" s="24">
        <f>N179</f>
        <v>842523000</v>
      </c>
      <c r="T179" s="75"/>
    </row>
    <row r="180" spans="1:20" ht="15" customHeight="1" thickTop="1" x14ac:dyDescent="0.25">
      <c r="A180" s="55"/>
      <c r="B180" s="25"/>
      <c r="C180" s="25"/>
      <c r="D180" s="25"/>
      <c r="E180" s="25"/>
      <c r="F180" s="25"/>
      <c r="G180" s="25"/>
      <c r="H180" s="25"/>
      <c r="I180" s="25"/>
      <c r="J180" s="25"/>
      <c r="K180" s="25"/>
      <c r="L180" s="25"/>
      <c r="M180" s="25"/>
      <c r="N180" s="25"/>
      <c r="O180" s="74"/>
      <c r="P180" s="25"/>
      <c r="Q180" s="25"/>
      <c r="R180" s="25"/>
      <c r="S180" s="25"/>
      <c r="T180" s="74"/>
    </row>
    <row r="181" spans="1:20" ht="14.1" customHeight="1" x14ac:dyDescent="0.25">
      <c r="N181" s="2"/>
      <c r="O181" s="74"/>
      <c r="S181" s="2"/>
      <c r="T181" s="74"/>
    </row>
    <row r="182" spans="1:20" ht="15.75" customHeight="1" x14ac:dyDescent="0.25">
      <c r="A182" s="7" t="s">
        <v>135</v>
      </c>
      <c r="B182" s="8"/>
      <c r="C182" s="8"/>
      <c r="D182" s="8"/>
      <c r="E182" s="8"/>
      <c r="F182" s="8"/>
      <c r="G182" s="8"/>
      <c r="H182" s="8"/>
      <c r="I182" s="8"/>
      <c r="J182" s="8"/>
      <c r="K182" s="8"/>
      <c r="L182" s="8"/>
      <c r="M182" s="8"/>
      <c r="N182" s="8"/>
      <c r="O182" s="74"/>
      <c r="P182" s="8"/>
      <c r="Q182" s="8"/>
      <c r="R182" s="8"/>
      <c r="S182" s="8"/>
      <c r="T182" s="74"/>
    </row>
    <row r="183" spans="1:20" ht="14.1" customHeight="1" x14ac:dyDescent="0.25">
      <c r="N183" s="2"/>
      <c r="O183" s="74"/>
      <c r="S183" s="2"/>
      <c r="T183" s="74"/>
    </row>
    <row r="184" spans="1:20" ht="15.75" customHeight="1" x14ac:dyDescent="0.25">
      <c r="A184" s="7" t="s">
        <v>136</v>
      </c>
      <c r="B184" s="8"/>
      <c r="C184" s="8"/>
      <c r="D184" s="8"/>
      <c r="E184" s="8"/>
      <c r="F184" s="8"/>
      <c r="G184" s="8"/>
      <c r="H184" s="8"/>
      <c r="I184" s="8"/>
      <c r="J184" s="8"/>
      <c r="K184" s="8"/>
      <c r="L184" s="8"/>
      <c r="M184" s="8"/>
      <c r="N184" s="8"/>
      <c r="O184" s="74"/>
      <c r="P184" s="8"/>
      <c r="Q184" s="8"/>
      <c r="R184" s="8"/>
      <c r="S184" s="8"/>
      <c r="T184" s="74"/>
    </row>
    <row r="185" spans="1:20" ht="14.1" customHeight="1" x14ac:dyDescent="0.25">
      <c r="A185" s="39" t="s">
        <v>137</v>
      </c>
      <c r="B185" s="10">
        <v>57018000</v>
      </c>
      <c r="C185" s="10">
        <v>56211000</v>
      </c>
      <c r="D185" s="10">
        <v>59252000</v>
      </c>
      <c r="E185" s="10">
        <v>64118000</v>
      </c>
      <c r="F185" s="10">
        <v>64309000</v>
      </c>
      <c r="G185" s="10">
        <v>68954000</v>
      </c>
      <c r="H185" s="10">
        <v>77264000</v>
      </c>
      <c r="I185" s="10">
        <v>80452000</v>
      </c>
      <c r="J185" s="10">
        <v>79943000</v>
      </c>
      <c r="K185" s="10">
        <v>85896000</v>
      </c>
      <c r="L185" s="10">
        <v>89061000</v>
      </c>
      <c r="M185" s="10">
        <v>98297000</v>
      </c>
      <c r="N185" s="10">
        <v>99140000</v>
      </c>
      <c r="O185" s="74"/>
      <c r="P185" s="10">
        <v>236599000</v>
      </c>
      <c r="Q185" s="10">
        <v>290979000</v>
      </c>
      <c r="R185" s="10">
        <v>353197000</v>
      </c>
      <c r="S185" s="10">
        <f>SUM(K185:N185)</f>
        <v>372394000</v>
      </c>
      <c r="T185" s="74"/>
    </row>
    <row r="186" spans="1:20" ht="14.1" customHeight="1" x14ac:dyDescent="0.25">
      <c r="A186" s="39" t="s">
        <v>138</v>
      </c>
      <c r="B186" s="11">
        <v>53796000</v>
      </c>
      <c r="C186" s="11">
        <v>52207000</v>
      </c>
      <c r="D186" s="11">
        <v>53291000</v>
      </c>
      <c r="E186" s="11">
        <v>61371000</v>
      </c>
      <c r="F186" s="11">
        <v>62277000</v>
      </c>
      <c r="G186" s="11">
        <v>64778000</v>
      </c>
      <c r="H186" s="11">
        <v>60301000</v>
      </c>
      <c r="I186" s="11">
        <v>66123000</v>
      </c>
      <c r="J186" s="11">
        <v>62553000</v>
      </c>
      <c r="K186" s="11">
        <v>62931000</v>
      </c>
      <c r="L186" s="11">
        <v>57308000</v>
      </c>
      <c r="M186" s="11">
        <v>60233000</v>
      </c>
      <c r="N186" s="11">
        <v>59034000</v>
      </c>
      <c r="O186" s="74"/>
      <c r="P186" s="11">
        <v>220665000</v>
      </c>
      <c r="Q186" s="11">
        <v>253479000</v>
      </c>
      <c r="R186" s="11">
        <v>243025000</v>
      </c>
      <c r="S186" s="11">
        <f>SUM(K186:N186)</f>
        <v>239506000</v>
      </c>
      <c r="T186" s="74"/>
    </row>
    <row r="187" spans="1:20" ht="14.1" customHeight="1" x14ac:dyDescent="0.25">
      <c r="A187" s="40" t="s">
        <v>139</v>
      </c>
      <c r="B187" s="12">
        <v>50471000</v>
      </c>
      <c r="C187" s="12">
        <v>50812000</v>
      </c>
      <c r="D187" s="12">
        <v>52684000</v>
      </c>
      <c r="E187" s="12">
        <v>55455000</v>
      </c>
      <c r="F187" s="12">
        <v>56695000</v>
      </c>
      <c r="G187" s="12">
        <v>56180000</v>
      </c>
      <c r="H187" s="12">
        <v>56874000</v>
      </c>
      <c r="I187" s="12">
        <v>59208000</v>
      </c>
      <c r="J187" s="12">
        <v>56636000</v>
      </c>
      <c r="K187" s="12">
        <v>58045000</v>
      </c>
      <c r="L187" s="12">
        <v>57727000</v>
      </c>
      <c r="M187" s="12">
        <v>59196000</v>
      </c>
      <c r="N187" s="12">
        <v>57106000</v>
      </c>
      <c r="O187" s="74"/>
      <c r="P187" s="12">
        <v>209422000</v>
      </c>
      <c r="Q187" s="12">
        <v>228957000</v>
      </c>
      <c r="R187" s="12">
        <v>231604000</v>
      </c>
      <c r="S187" s="12">
        <f>SUM(K187:N187)</f>
        <v>232074000</v>
      </c>
      <c r="T187" s="74"/>
    </row>
    <row r="188" spans="1:20" ht="15" customHeight="1" thickBot="1" x14ac:dyDescent="0.3">
      <c r="A188" s="41" t="s">
        <v>140</v>
      </c>
      <c r="B188" s="24">
        <v>161285000</v>
      </c>
      <c r="C188" s="24">
        <v>159230000</v>
      </c>
      <c r="D188" s="24">
        <v>165227000</v>
      </c>
      <c r="E188" s="24">
        <v>180944000</v>
      </c>
      <c r="F188" s="24">
        <v>183281000</v>
      </c>
      <c r="G188" s="24">
        <v>189912000</v>
      </c>
      <c r="H188" s="24">
        <v>194439000</v>
      </c>
      <c r="I188" s="24">
        <v>205783000</v>
      </c>
      <c r="J188" s="24">
        <v>199132000</v>
      </c>
      <c r="K188" s="24">
        <v>206872000</v>
      </c>
      <c r="L188" s="24">
        <v>204096000</v>
      </c>
      <c r="M188" s="24">
        <v>217726000</v>
      </c>
      <c r="N188" s="24">
        <v>215280000</v>
      </c>
      <c r="O188" s="75"/>
      <c r="P188" s="24">
        <v>666686000</v>
      </c>
      <c r="Q188" s="24">
        <v>773415000</v>
      </c>
      <c r="R188" s="24">
        <v>827826000</v>
      </c>
      <c r="S188" s="24">
        <f>SUM(K188:N188)</f>
        <v>843974000</v>
      </c>
      <c r="T188" s="75"/>
    </row>
    <row r="189" spans="1:20" ht="15" customHeight="1" thickTop="1" x14ac:dyDescent="0.25">
      <c r="A189" s="82"/>
      <c r="B189" s="55"/>
      <c r="C189" s="55"/>
      <c r="D189" s="55"/>
      <c r="E189" s="55"/>
      <c r="F189" s="55"/>
      <c r="G189" s="55"/>
      <c r="H189" s="55"/>
      <c r="I189" s="55"/>
      <c r="J189" s="55"/>
      <c r="K189" s="55"/>
      <c r="L189" s="55"/>
      <c r="M189" s="55"/>
      <c r="N189" s="55"/>
      <c r="O189" s="75"/>
      <c r="P189" s="55"/>
      <c r="Q189" s="55"/>
      <c r="R189" s="55"/>
      <c r="S189" s="55"/>
      <c r="T189" s="75"/>
    </row>
    <row r="190" spans="1:20" ht="15.75" customHeight="1" x14ac:dyDescent="0.25">
      <c r="A190" s="7" t="s">
        <v>141</v>
      </c>
      <c r="B190" s="8"/>
      <c r="C190" s="8"/>
      <c r="D190" s="8"/>
      <c r="E190" s="8"/>
      <c r="F190" s="8"/>
      <c r="G190" s="8"/>
      <c r="H190" s="8"/>
      <c r="I190" s="8"/>
      <c r="J190" s="8"/>
      <c r="K190" s="8"/>
      <c r="L190" s="8"/>
      <c r="M190" s="8"/>
      <c r="N190" s="8"/>
      <c r="O190" s="74"/>
      <c r="P190" s="8"/>
      <c r="Q190" s="8"/>
      <c r="R190" s="8"/>
      <c r="S190" s="8"/>
      <c r="T190" s="74"/>
    </row>
    <row r="191" spans="1:20" ht="14.1" customHeight="1" x14ac:dyDescent="0.25">
      <c r="A191" s="39" t="s">
        <v>137</v>
      </c>
      <c r="B191" s="56">
        <v>-0.01</v>
      </c>
      <c r="C191" s="56">
        <v>-0.03</v>
      </c>
      <c r="D191" s="56">
        <v>0.06</v>
      </c>
      <c r="E191" s="56">
        <v>0.13</v>
      </c>
      <c r="F191" s="56">
        <v>0.13</v>
      </c>
      <c r="G191" s="56">
        <v>0.23</v>
      </c>
      <c r="H191" s="56">
        <v>0.3</v>
      </c>
      <c r="I191" s="56">
        <v>0.25</v>
      </c>
      <c r="J191" s="56">
        <v>0.24</v>
      </c>
      <c r="K191" s="56">
        <v>0.25</v>
      </c>
      <c r="L191" s="56">
        <v>0.15</v>
      </c>
      <c r="M191" s="56">
        <v>0.22</v>
      </c>
      <c r="N191" s="27">
        <v>0.24013359518656999</v>
      </c>
      <c r="O191" s="75"/>
      <c r="P191" s="56">
        <v>0.04</v>
      </c>
      <c r="Q191" s="56">
        <v>0.23</v>
      </c>
      <c r="R191" s="56">
        <v>0.21</v>
      </c>
      <c r="S191" s="2"/>
      <c r="T191" s="75"/>
    </row>
    <row r="192" spans="1:20" ht="14.1" customHeight="1" x14ac:dyDescent="0.25">
      <c r="A192" s="39" t="s">
        <v>138</v>
      </c>
      <c r="B192" s="56">
        <v>-0.03</v>
      </c>
      <c r="C192" s="56">
        <v>-0.03</v>
      </c>
      <c r="D192" s="56">
        <v>0.03</v>
      </c>
      <c r="E192" s="56">
        <v>0.08</v>
      </c>
      <c r="F192" s="56">
        <v>0.16</v>
      </c>
      <c r="G192" s="56">
        <v>0.24</v>
      </c>
      <c r="H192" s="56">
        <v>0.13</v>
      </c>
      <c r="I192" s="56">
        <v>0.08</v>
      </c>
      <c r="J192" s="27">
        <v>0</v>
      </c>
      <c r="K192" s="56">
        <v>-0.03</v>
      </c>
      <c r="L192" s="56">
        <v>-0.05</v>
      </c>
      <c r="M192" s="56">
        <v>-0.09</v>
      </c>
      <c r="N192" s="27">
        <v>-5.6256294662126498E-2</v>
      </c>
      <c r="O192" s="75"/>
      <c r="P192" s="56">
        <v>0.02</v>
      </c>
      <c r="Q192" s="56">
        <v>0.15</v>
      </c>
      <c r="R192" s="56">
        <v>-0.04</v>
      </c>
      <c r="S192" s="2"/>
      <c r="T192" s="75"/>
    </row>
    <row r="193" spans="1:20" ht="14.1" customHeight="1" x14ac:dyDescent="0.25">
      <c r="A193" s="40" t="s">
        <v>139</v>
      </c>
      <c r="B193" s="28">
        <v>0</v>
      </c>
      <c r="C193" s="57">
        <v>0.01</v>
      </c>
      <c r="D193" s="57">
        <v>0.03</v>
      </c>
      <c r="E193" s="57">
        <v>0.05</v>
      </c>
      <c r="F193" s="57">
        <v>0.12</v>
      </c>
      <c r="G193" s="57">
        <v>0.11</v>
      </c>
      <c r="H193" s="57">
        <v>0.08</v>
      </c>
      <c r="I193" s="57">
        <v>7.0000000000000007E-2</v>
      </c>
      <c r="J193" s="28">
        <v>0</v>
      </c>
      <c r="K193" s="57">
        <v>0.03</v>
      </c>
      <c r="L193" s="57">
        <v>0.01</v>
      </c>
      <c r="M193" s="28">
        <v>0</v>
      </c>
      <c r="N193" s="28">
        <v>8.2986086588035905E-3</v>
      </c>
      <c r="O193" s="75"/>
      <c r="P193" s="57">
        <v>0.02</v>
      </c>
      <c r="Q193" s="57">
        <v>0.09</v>
      </c>
      <c r="R193" s="57">
        <v>0.01</v>
      </c>
      <c r="S193" s="22"/>
      <c r="T193" s="75"/>
    </row>
    <row r="194" spans="1:20" ht="15" customHeight="1" thickBot="1" x14ac:dyDescent="0.3">
      <c r="A194" s="41" t="s">
        <v>140</v>
      </c>
      <c r="B194" s="58">
        <v>-0.01</v>
      </c>
      <c r="C194" s="58">
        <v>-0.02</v>
      </c>
      <c r="D194" s="58">
        <v>0.04</v>
      </c>
      <c r="E194" s="58">
        <v>0.09</v>
      </c>
      <c r="F194" s="58">
        <v>0.14000000000000001</v>
      </c>
      <c r="G194" s="58">
        <v>0.19</v>
      </c>
      <c r="H194" s="58">
        <v>0.18</v>
      </c>
      <c r="I194" s="58">
        <v>0.14000000000000001</v>
      </c>
      <c r="J194" s="58">
        <v>0.09</v>
      </c>
      <c r="K194" s="58">
        <v>0.09</v>
      </c>
      <c r="L194" s="58">
        <v>0.05</v>
      </c>
      <c r="M194" s="58">
        <v>0.06</v>
      </c>
      <c r="N194" s="31">
        <v>8.1091939015326506E-2</v>
      </c>
      <c r="O194" s="75"/>
      <c r="P194" s="58">
        <v>0.02</v>
      </c>
      <c r="Q194" s="58">
        <v>0.16</v>
      </c>
      <c r="R194" s="58">
        <v>7.0000000000000007E-2</v>
      </c>
      <c r="S194" s="52"/>
      <c r="T194" s="75"/>
    </row>
    <row r="195" spans="1:20" ht="15" customHeight="1" thickTop="1" x14ac:dyDescent="0.25">
      <c r="A195" s="82"/>
      <c r="B195" s="55"/>
      <c r="C195" s="55"/>
      <c r="D195" s="55"/>
      <c r="E195" s="55"/>
      <c r="F195" s="55"/>
      <c r="G195" s="55"/>
      <c r="H195" s="55"/>
      <c r="I195" s="55"/>
      <c r="J195" s="55"/>
      <c r="K195" s="55"/>
      <c r="L195" s="55"/>
      <c r="M195" s="55"/>
      <c r="N195" s="55"/>
      <c r="O195" s="75"/>
      <c r="P195" s="55"/>
      <c r="Q195" s="55"/>
      <c r="R195" s="55"/>
      <c r="S195" s="55"/>
      <c r="T195" s="75"/>
    </row>
    <row r="196" spans="1:20" ht="15.75" customHeight="1" x14ac:dyDescent="0.25">
      <c r="A196" s="85" t="s">
        <v>142</v>
      </c>
      <c r="B196" s="8"/>
      <c r="C196" s="8"/>
      <c r="D196" s="8"/>
      <c r="E196" s="8"/>
      <c r="F196" s="8"/>
      <c r="G196" s="8"/>
      <c r="H196" s="8"/>
      <c r="I196" s="8"/>
      <c r="J196" s="8"/>
      <c r="K196" s="8"/>
      <c r="L196" s="8"/>
      <c r="M196" s="8"/>
      <c r="N196" s="8"/>
      <c r="O196" s="74"/>
      <c r="P196" s="8"/>
      <c r="Q196" s="8"/>
      <c r="R196" s="8"/>
      <c r="S196" s="8"/>
      <c r="T196" s="75"/>
    </row>
    <row r="197" spans="1:20" ht="14.1" customHeight="1" x14ac:dyDescent="0.25">
      <c r="A197" s="39" t="s">
        <v>137</v>
      </c>
      <c r="J197" s="56">
        <v>0.24</v>
      </c>
      <c r="K197" s="56">
        <v>0.25</v>
      </c>
      <c r="L197" s="56">
        <v>0.15</v>
      </c>
      <c r="M197" s="56">
        <v>0.22</v>
      </c>
      <c r="N197" s="56">
        <v>0.24</v>
      </c>
      <c r="O197" s="75"/>
      <c r="S197" s="2"/>
      <c r="T197" s="75"/>
    </row>
    <row r="198" spans="1:20" ht="14.1" customHeight="1" x14ac:dyDescent="0.25">
      <c r="A198" s="39" t="s">
        <v>138</v>
      </c>
      <c r="J198" s="56">
        <v>0.05</v>
      </c>
      <c r="K198" s="56">
        <v>0.05</v>
      </c>
      <c r="L198" s="56">
        <v>7.0000000000000007E-2</v>
      </c>
      <c r="M198" s="27">
        <v>0</v>
      </c>
      <c r="N198" s="56">
        <v>-0.02</v>
      </c>
      <c r="O198" s="75"/>
      <c r="S198" s="2"/>
      <c r="T198" s="75"/>
    </row>
    <row r="199" spans="1:20" ht="14.1" customHeight="1" x14ac:dyDescent="0.25">
      <c r="A199" s="40" t="s">
        <v>139</v>
      </c>
      <c r="J199" s="57">
        <v>0.01</v>
      </c>
      <c r="K199" s="57">
        <v>0.06</v>
      </c>
      <c r="L199" s="57">
        <v>0.05</v>
      </c>
      <c r="M199" s="57">
        <v>2.9000000000000001E-2</v>
      </c>
      <c r="N199" s="57">
        <v>2.1000000000000001E-2</v>
      </c>
      <c r="O199" s="75"/>
      <c r="S199" s="22"/>
      <c r="T199" s="75"/>
    </row>
    <row r="200" spans="1:20" ht="15" customHeight="1" thickBot="1" x14ac:dyDescent="0.3">
      <c r="A200" s="41" t="s">
        <v>140</v>
      </c>
      <c r="B200" s="52"/>
      <c r="C200" s="52"/>
      <c r="D200" s="52"/>
      <c r="E200" s="52"/>
      <c r="F200" s="52"/>
      <c r="G200" s="52"/>
      <c r="H200" s="52"/>
      <c r="I200" s="52"/>
      <c r="J200" s="58">
        <v>0.11</v>
      </c>
      <c r="K200" s="58">
        <v>0.09</v>
      </c>
      <c r="L200" s="58">
        <v>0.1</v>
      </c>
      <c r="M200" s="58">
        <v>0.09</v>
      </c>
      <c r="N200" s="58">
        <v>0.1</v>
      </c>
      <c r="O200" s="75"/>
      <c r="P200" s="52"/>
      <c r="Q200" s="52"/>
      <c r="R200" s="52"/>
      <c r="S200" s="52"/>
      <c r="T200" s="74"/>
    </row>
    <row r="201" spans="1:20" ht="15" customHeight="1" thickTop="1" x14ac:dyDescent="0.25">
      <c r="A201" s="82"/>
      <c r="B201" s="55"/>
      <c r="C201" s="55"/>
      <c r="D201" s="55"/>
      <c r="E201" s="55"/>
      <c r="F201" s="55"/>
      <c r="G201" s="55"/>
      <c r="H201" s="55"/>
      <c r="I201" s="55"/>
      <c r="J201" s="55"/>
      <c r="K201" s="55"/>
      <c r="L201" s="55"/>
      <c r="M201" s="55"/>
      <c r="N201" s="55"/>
      <c r="O201" s="75"/>
      <c r="P201" s="55"/>
      <c r="Q201" s="55"/>
      <c r="R201" s="55"/>
      <c r="S201" s="55"/>
      <c r="T201" s="74"/>
    </row>
    <row r="202" spans="1:20" ht="15.75" customHeight="1" x14ac:dyDescent="0.25">
      <c r="A202" s="7" t="s">
        <v>143</v>
      </c>
      <c r="B202" s="8"/>
      <c r="C202" s="8"/>
      <c r="D202" s="8"/>
      <c r="E202" s="8"/>
      <c r="F202" s="8"/>
      <c r="G202" s="8"/>
      <c r="H202" s="8"/>
      <c r="I202" s="8"/>
      <c r="J202" s="8"/>
      <c r="K202" s="8"/>
      <c r="L202" s="8"/>
      <c r="M202" s="8"/>
      <c r="N202" s="8"/>
      <c r="O202" s="74"/>
      <c r="P202" s="8"/>
      <c r="Q202" s="8"/>
      <c r="R202" s="8"/>
      <c r="S202" s="8"/>
      <c r="T202" s="74"/>
    </row>
    <row r="203" spans="1:20" ht="14.1" customHeight="1" x14ac:dyDescent="0.25">
      <c r="A203" s="38" t="s">
        <v>144</v>
      </c>
      <c r="B203" s="10">
        <f>B7</f>
        <v>161285000</v>
      </c>
      <c r="C203" s="10">
        <f>C7</f>
        <v>159230000</v>
      </c>
      <c r="D203" s="10">
        <v>165227000</v>
      </c>
      <c r="E203" s="10">
        <v>180944000</v>
      </c>
      <c r="F203" s="10">
        <v>183281000</v>
      </c>
      <c r="G203" s="10">
        <v>189912000</v>
      </c>
      <c r="H203" s="10">
        <v>194439000</v>
      </c>
      <c r="I203" s="10">
        <v>205783000</v>
      </c>
      <c r="J203" s="10">
        <v>199132000</v>
      </c>
      <c r="K203" s="10">
        <v>206872000</v>
      </c>
      <c r="L203" s="10">
        <v>204096000</v>
      </c>
      <c r="M203" s="10">
        <v>217726000</v>
      </c>
      <c r="N203" s="10">
        <f>N7</f>
        <v>215280000</v>
      </c>
      <c r="O203" s="74"/>
      <c r="P203" s="10">
        <v>666686000</v>
      </c>
      <c r="Q203" s="10">
        <v>773415000</v>
      </c>
      <c r="R203" s="10">
        <v>827826000</v>
      </c>
      <c r="S203" s="2"/>
      <c r="T203" s="74"/>
    </row>
    <row r="204" spans="1:20" ht="14.1" customHeight="1" x14ac:dyDescent="0.25">
      <c r="A204" s="39" t="s">
        <v>145</v>
      </c>
      <c r="B204" s="56">
        <v>-0.01</v>
      </c>
      <c r="C204" s="56">
        <v>-0.02</v>
      </c>
      <c r="D204" s="56">
        <v>0.04</v>
      </c>
      <c r="E204" s="56">
        <v>0.09</v>
      </c>
      <c r="F204" s="56">
        <v>0.14000000000000001</v>
      </c>
      <c r="G204" s="56">
        <v>0.19</v>
      </c>
      <c r="H204" s="56">
        <v>0.18</v>
      </c>
      <c r="I204" s="56">
        <v>0.14000000000000001</v>
      </c>
      <c r="J204" s="56">
        <v>0.09</v>
      </c>
      <c r="K204" s="56">
        <v>0.09</v>
      </c>
      <c r="L204" s="56">
        <v>0.05</v>
      </c>
      <c r="M204" s="56">
        <v>0.06</v>
      </c>
      <c r="N204" s="27">
        <v>8.1094524667961299E-2</v>
      </c>
      <c r="O204" s="74"/>
      <c r="P204" s="56">
        <v>0.02</v>
      </c>
      <c r="Q204" s="56">
        <v>0.16</v>
      </c>
      <c r="R204" s="56">
        <v>7.0000000000000007E-2</v>
      </c>
      <c r="S204" s="2"/>
      <c r="T204" s="74"/>
    </row>
    <row r="205" spans="1:20" ht="14.1" customHeight="1" x14ac:dyDescent="0.25">
      <c r="A205" s="39" t="s">
        <v>146</v>
      </c>
      <c r="B205" s="34">
        <v>-5.0000000000000001E-3</v>
      </c>
      <c r="C205" s="56">
        <v>-0.01</v>
      </c>
      <c r="D205" s="56">
        <v>0.03</v>
      </c>
      <c r="E205" s="56">
        <v>7.0000000000000007E-2</v>
      </c>
      <c r="F205" s="56">
        <v>0.11</v>
      </c>
      <c r="G205" s="56">
        <v>0.16</v>
      </c>
      <c r="H205" s="56">
        <v>0.17</v>
      </c>
      <c r="I205" s="56">
        <v>0.15</v>
      </c>
      <c r="J205" s="56">
        <v>0.11</v>
      </c>
      <c r="K205" s="56">
        <v>0.13</v>
      </c>
      <c r="L205" s="56">
        <v>0.1</v>
      </c>
      <c r="M205" s="56">
        <v>0.09</v>
      </c>
      <c r="N205" s="27">
        <v>9.8035461524835804E-2</v>
      </c>
      <c r="O205" s="74"/>
      <c r="P205" s="56">
        <v>0.02</v>
      </c>
      <c r="Q205" s="56">
        <v>0.15</v>
      </c>
      <c r="R205" s="56">
        <v>0.11</v>
      </c>
      <c r="S205" s="2"/>
      <c r="T205" s="74"/>
    </row>
    <row r="206" spans="1:20" ht="14.1" customHeight="1" x14ac:dyDescent="0.25">
      <c r="N206" s="2"/>
      <c r="O206" s="74"/>
      <c r="S206" s="2"/>
      <c r="T206" s="74"/>
    </row>
    <row r="207" spans="1:20" ht="14.1" customHeight="1" x14ac:dyDescent="0.25">
      <c r="A207" s="38" t="s">
        <v>147</v>
      </c>
      <c r="B207" s="10">
        <f>B5</f>
        <v>99736000</v>
      </c>
      <c r="C207" s="10">
        <f>C5</f>
        <v>98164000</v>
      </c>
      <c r="D207" s="10">
        <v>102816000</v>
      </c>
      <c r="E207" s="10">
        <v>111805000</v>
      </c>
      <c r="F207" s="10">
        <v>118400000</v>
      </c>
      <c r="G207" s="10">
        <v>120715000</v>
      </c>
      <c r="H207" s="10">
        <v>121707000</v>
      </c>
      <c r="I207" s="10">
        <v>129390000</v>
      </c>
      <c r="J207" s="10">
        <v>127070000</v>
      </c>
      <c r="K207" s="10">
        <v>127388000</v>
      </c>
      <c r="L207" s="10">
        <v>124594000</v>
      </c>
      <c r="M207" s="10">
        <v>122332000</v>
      </c>
      <c r="N207" s="10">
        <f>N5</f>
        <v>119754000</v>
      </c>
      <c r="O207" s="74"/>
      <c r="P207" s="10">
        <v>412521000</v>
      </c>
      <c r="Q207" s="10">
        <v>490212000</v>
      </c>
      <c r="R207" s="10">
        <v>501384000</v>
      </c>
      <c r="S207" s="2"/>
      <c r="T207" s="74"/>
    </row>
    <row r="208" spans="1:20" ht="14.1" customHeight="1" x14ac:dyDescent="0.25">
      <c r="A208" s="39" t="s">
        <v>148</v>
      </c>
      <c r="B208" s="56">
        <v>0.02</v>
      </c>
      <c r="C208" s="56">
        <v>0.01</v>
      </c>
      <c r="D208" s="56">
        <v>7.0000000000000007E-2</v>
      </c>
      <c r="E208" s="56">
        <v>0.11</v>
      </c>
      <c r="F208" s="56">
        <v>0.19</v>
      </c>
      <c r="G208" s="56">
        <v>0.23</v>
      </c>
      <c r="H208" s="56">
        <v>0.18</v>
      </c>
      <c r="I208" s="56">
        <v>0.16</v>
      </c>
      <c r="J208" s="56">
        <v>7.0000000000000007E-2</v>
      </c>
      <c r="K208" s="56">
        <v>0.06</v>
      </c>
      <c r="L208" s="56">
        <v>0.02</v>
      </c>
      <c r="M208" s="56">
        <v>-0.05</v>
      </c>
      <c r="N208" s="27">
        <v>-5.75666955221531E-2</v>
      </c>
      <c r="O208" s="74"/>
      <c r="P208" s="56">
        <v>0.05</v>
      </c>
      <c r="Q208" s="56">
        <v>0.19</v>
      </c>
      <c r="R208" s="56">
        <v>0.02</v>
      </c>
      <c r="S208" s="2"/>
      <c r="T208" s="74"/>
    </row>
    <row r="209" spans="1:20" ht="14.1" customHeight="1" x14ac:dyDescent="0.25">
      <c r="A209" s="39" t="s">
        <v>149</v>
      </c>
      <c r="B209" s="56">
        <v>0.02</v>
      </c>
      <c r="C209" s="56">
        <v>0.02</v>
      </c>
      <c r="D209" s="56">
        <v>0.06</v>
      </c>
      <c r="E209" s="56">
        <v>0.09</v>
      </c>
      <c r="F209" s="56">
        <v>0.16</v>
      </c>
      <c r="G209" s="56">
        <v>0.2</v>
      </c>
      <c r="H209" s="56">
        <v>0.18</v>
      </c>
      <c r="I209" s="56">
        <v>0.17</v>
      </c>
      <c r="J209" s="56">
        <v>0.09</v>
      </c>
      <c r="K209" s="56">
        <v>0.09</v>
      </c>
      <c r="L209" s="56">
        <v>0.06</v>
      </c>
      <c r="M209" s="56">
        <v>-0.02</v>
      </c>
      <c r="N209" s="27">
        <v>-4.3087070512316403E-2</v>
      </c>
      <c r="O209" s="74"/>
      <c r="P209" s="56">
        <v>0.05</v>
      </c>
      <c r="Q209" s="56">
        <v>0.16</v>
      </c>
      <c r="R209" s="56">
        <v>0.05</v>
      </c>
      <c r="S209" s="2"/>
      <c r="T209" s="74"/>
    </row>
    <row r="210" spans="1:20" ht="14.1" customHeight="1" x14ac:dyDescent="0.25">
      <c r="N210" s="2"/>
      <c r="O210" s="74"/>
      <c r="S210" s="2"/>
      <c r="T210" s="74"/>
    </row>
    <row r="211" spans="1:20" ht="14.1" customHeight="1" x14ac:dyDescent="0.25">
      <c r="A211" s="38" t="s">
        <v>150</v>
      </c>
      <c r="B211" s="10">
        <f>B6</f>
        <v>61549000</v>
      </c>
      <c r="C211" s="10">
        <f>C6</f>
        <v>61066000</v>
      </c>
      <c r="D211" s="10">
        <v>62411000</v>
      </c>
      <c r="E211" s="10">
        <v>69139000</v>
      </c>
      <c r="F211" s="10">
        <v>64881000</v>
      </c>
      <c r="G211" s="10">
        <v>69197000</v>
      </c>
      <c r="H211" s="10">
        <v>72732000</v>
      </c>
      <c r="I211" s="10">
        <v>76393000</v>
      </c>
      <c r="J211" s="10">
        <v>72062000</v>
      </c>
      <c r="K211" s="10">
        <v>79484000</v>
      </c>
      <c r="L211" s="10">
        <v>79502000</v>
      </c>
      <c r="M211" s="10">
        <v>95394000</v>
      </c>
      <c r="N211" s="10">
        <f>N6</f>
        <v>95526000</v>
      </c>
      <c r="O211" s="74"/>
      <c r="P211" s="10">
        <v>254165000</v>
      </c>
      <c r="Q211" s="10">
        <v>283203000</v>
      </c>
      <c r="R211" s="10">
        <v>326442000</v>
      </c>
      <c r="S211" s="2"/>
      <c r="T211" s="74"/>
    </row>
    <row r="212" spans="1:20" ht="14.1" customHeight="1" x14ac:dyDescent="0.25">
      <c r="A212" s="39" t="s">
        <v>151</v>
      </c>
      <c r="B212" s="56">
        <v>-0.06</v>
      </c>
      <c r="C212" s="56">
        <v>-0.06</v>
      </c>
      <c r="D212" s="56">
        <v>-0.01</v>
      </c>
      <c r="E212" s="56">
        <v>0.06</v>
      </c>
      <c r="F212" s="56">
        <v>0.05</v>
      </c>
      <c r="G212" s="56">
        <v>0.13</v>
      </c>
      <c r="H212" s="56">
        <v>0.17</v>
      </c>
      <c r="I212" s="56">
        <v>0.1</v>
      </c>
      <c r="J212" s="56">
        <v>0.11</v>
      </c>
      <c r="K212" s="56">
        <v>0.15</v>
      </c>
      <c r="L212" s="56">
        <v>0.09</v>
      </c>
      <c r="M212" s="56">
        <v>0.25</v>
      </c>
      <c r="N212" s="27">
        <v>0.325608503788404</v>
      </c>
      <c r="O212" s="74"/>
      <c r="P212" s="56">
        <v>-0.02</v>
      </c>
      <c r="Q212" s="56">
        <v>0.11</v>
      </c>
      <c r="R212" s="56">
        <v>0.15</v>
      </c>
      <c r="S212" s="2"/>
      <c r="T212" s="74"/>
    </row>
    <row r="213" spans="1:20" ht="14.1" customHeight="1" x14ac:dyDescent="0.25">
      <c r="A213" s="39" t="s">
        <v>152</v>
      </c>
      <c r="B213" s="56">
        <v>-0.05</v>
      </c>
      <c r="C213" s="56">
        <v>-0.05</v>
      </c>
      <c r="D213" s="56">
        <v>-0.01</v>
      </c>
      <c r="E213" s="56">
        <v>0.04</v>
      </c>
      <c r="F213" s="56">
        <v>0.03</v>
      </c>
      <c r="G213" s="56">
        <v>0.09</v>
      </c>
      <c r="H213" s="56">
        <v>0.15</v>
      </c>
      <c r="I213" s="56">
        <v>0.11</v>
      </c>
      <c r="J213" s="56">
        <v>0.13</v>
      </c>
      <c r="K213" s="56">
        <v>0.19</v>
      </c>
      <c r="L213" s="56">
        <v>0.15</v>
      </c>
      <c r="M213" s="56">
        <v>0.3</v>
      </c>
      <c r="N213" s="27">
        <v>0.34688968235685902</v>
      </c>
      <c r="O213" s="74"/>
      <c r="P213" s="56">
        <v>-0.02</v>
      </c>
      <c r="Q213" s="56">
        <v>0.1</v>
      </c>
      <c r="R213" s="56">
        <v>0.2</v>
      </c>
      <c r="S213" s="2"/>
      <c r="T213" s="74"/>
    </row>
    <row r="214" spans="1:20" ht="14.1" customHeight="1" x14ac:dyDescent="0.25">
      <c r="N214" s="2"/>
      <c r="O214" s="74"/>
      <c r="S214" s="2"/>
      <c r="T214" s="74"/>
    </row>
    <row r="215" spans="1:20" ht="15.75" customHeight="1" x14ac:dyDescent="0.25">
      <c r="A215" s="7" t="s">
        <v>153</v>
      </c>
      <c r="B215" s="8"/>
      <c r="C215" s="8"/>
      <c r="D215" s="8"/>
      <c r="E215" s="8"/>
      <c r="F215" s="8"/>
      <c r="G215" s="8"/>
      <c r="H215" s="8"/>
      <c r="I215" s="8"/>
      <c r="J215" s="8"/>
      <c r="K215" s="8"/>
      <c r="L215" s="8"/>
      <c r="M215" s="8"/>
      <c r="N215" s="8"/>
      <c r="O215" s="74"/>
      <c r="P215" s="8"/>
      <c r="Q215" s="8"/>
      <c r="R215" s="8"/>
      <c r="S215" s="8"/>
      <c r="T215" s="74"/>
    </row>
    <row r="216" spans="1:20" ht="14.1" customHeight="1" x14ac:dyDescent="0.25">
      <c r="A216" s="39" t="s">
        <v>140</v>
      </c>
      <c r="B216" s="59">
        <v>161.30000000000001</v>
      </c>
      <c r="C216" s="59">
        <v>159.19999999999999</v>
      </c>
      <c r="D216" s="59">
        <v>165.2</v>
      </c>
      <c r="E216" s="59">
        <v>180.9</v>
      </c>
      <c r="F216" s="59">
        <v>183.3</v>
      </c>
      <c r="G216" s="59">
        <v>189.9</v>
      </c>
      <c r="H216" s="59">
        <v>194.4</v>
      </c>
      <c r="I216" s="59">
        <v>205.8</v>
      </c>
      <c r="J216" s="59">
        <v>199.1</v>
      </c>
      <c r="K216" s="59">
        <v>206.9</v>
      </c>
      <c r="L216" s="59">
        <v>204.1</v>
      </c>
      <c r="M216" s="59">
        <v>217.7</v>
      </c>
      <c r="N216" s="60">
        <v>215280000</v>
      </c>
      <c r="O216" s="74"/>
      <c r="P216" s="59">
        <v>666.6</v>
      </c>
      <c r="Q216" s="59">
        <v>773.4</v>
      </c>
      <c r="R216" s="59">
        <v>827.8</v>
      </c>
      <c r="S216" s="60">
        <f>SUM(K216:N216)</f>
        <v>215280628.69999999</v>
      </c>
      <c r="T216" s="74"/>
    </row>
    <row r="217" spans="1:20" ht="14.1" customHeight="1" x14ac:dyDescent="0.25">
      <c r="A217" s="39" t="s">
        <v>154</v>
      </c>
      <c r="B217" s="61">
        <v>-3</v>
      </c>
      <c r="C217" s="61">
        <v>-0.7</v>
      </c>
      <c r="D217" s="61">
        <v>6.4</v>
      </c>
      <c r="E217" s="61">
        <v>5.2</v>
      </c>
      <c r="F217" s="61">
        <v>3.8</v>
      </c>
      <c r="G217" s="61">
        <v>8.3000000000000007</v>
      </c>
      <c r="H217" s="61">
        <v>0.7</v>
      </c>
      <c r="I217" s="61">
        <v>9.3000000000000007</v>
      </c>
      <c r="J217" s="61">
        <v>-2.2000000000000002</v>
      </c>
      <c r="K217" s="61">
        <v>-4.0999999999999996</v>
      </c>
      <c r="L217" s="61">
        <v>-4</v>
      </c>
      <c r="M217" s="61">
        <v>12.7</v>
      </c>
      <c r="N217" s="62">
        <v>-6372000</v>
      </c>
      <c r="O217" s="74"/>
      <c r="P217" s="61">
        <v>7.9</v>
      </c>
      <c r="Q217" s="61">
        <v>22.2</v>
      </c>
      <c r="R217" s="61">
        <v>2.4</v>
      </c>
      <c r="S217" s="62">
        <f>SUM(K217:N217)</f>
        <v>-6371995.4000000004</v>
      </c>
      <c r="T217" s="74"/>
    </row>
    <row r="218" spans="1:20" ht="15" customHeight="1" thickBot="1" x14ac:dyDescent="0.3">
      <c r="A218" s="63" t="s">
        <v>155</v>
      </c>
      <c r="B218" s="64">
        <v>158.19999999999999</v>
      </c>
      <c r="C218" s="64">
        <v>158.6</v>
      </c>
      <c r="D218" s="64">
        <v>171.7</v>
      </c>
      <c r="E218" s="64">
        <v>186.1</v>
      </c>
      <c r="F218" s="64">
        <v>187.1</v>
      </c>
      <c r="G218" s="64">
        <v>198.2</v>
      </c>
      <c r="H218" s="64">
        <v>195.1</v>
      </c>
      <c r="I218" s="64">
        <v>215.1</v>
      </c>
      <c r="J218" s="64">
        <v>196.9</v>
      </c>
      <c r="K218" s="64">
        <v>202.8</v>
      </c>
      <c r="L218" s="64">
        <v>200.1</v>
      </c>
      <c r="M218" s="64">
        <v>230.4</v>
      </c>
      <c r="N218" s="65">
        <v>208908000</v>
      </c>
      <c r="O218" s="74"/>
      <c r="P218" s="64">
        <v>674.6</v>
      </c>
      <c r="Q218" s="64">
        <v>795.6</v>
      </c>
      <c r="R218" s="64">
        <v>830.2</v>
      </c>
      <c r="S218" s="65">
        <f>SUM(K218:N218)</f>
        <v>208908633.30000001</v>
      </c>
      <c r="T218" s="74"/>
    </row>
    <row r="219" spans="1:20" ht="15" customHeight="1" thickTop="1" x14ac:dyDescent="0.25">
      <c r="B219" s="55"/>
      <c r="C219" s="55"/>
      <c r="D219" s="55"/>
      <c r="E219" s="55"/>
      <c r="F219" s="55"/>
      <c r="G219" s="55"/>
      <c r="H219" s="55"/>
      <c r="I219" s="55"/>
      <c r="J219" s="55"/>
      <c r="K219" s="55"/>
      <c r="L219" s="55"/>
      <c r="M219" s="55"/>
      <c r="N219" s="55"/>
      <c r="O219" s="74"/>
      <c r="P219" s="55"/>
      <c r="Q219" s="55"/>
      <c r="R219" s="55"/>
      <c r="S219" s="55"/>
      <c r="T219" s="74"/>
    </row>
    <row r="220" spans="1:20" ht="15" customHeight="1" x14ac:dyDescent="0.25">
      <c r="A220" s="86" t="s">
        <v>183</v>
      </c>
      <c r="B220" s="86"/>
      <c r="C220" s="89"/>
      <c r="D220" s="89"/>
      <c r="E220" s="89"/>
      <c r="F220" s="89"/>
      <c r="G220" s="89"/>
      <c r="H220" s="89"/>
      <c r="I220" s="89"/>
      <c r="J220" s="89"/>
      <c r="K220" s="89"/>
      <c r="L220" s="89"/>
      <c r="N220" s="49"/>
      <c r="O220" s="74"/>
      <c r="S220" s="49"/>
      <c r="T220" s="74"/>
    </row>
    <row r="221" spans="1:20" ht="14.1" customHeight="1" x14ac:dyDescent="0.25">
      <c r="N221" s="2"/>
      <c r="O221" s="74"/>
      <c r="S221" s="2"/>
      <c r="T221" s="74"/>
    </row>
    <row r="222" spans="1:20" ht="15.75" customHeight="1" x14ac:dyDescent="0.25">
      <c r="A222" s="7" t="s">
        <v>156</v>
      </c>
      <c r="B222" s="8"/>
      <c r="C222" s="8"/>
      <c r="D222" s="8"/>
      <c r="E222" s="8"/>
      <c r="F222" s="8"/>
      <c r="G222" s="8"/>
      <c r="H222" s="8"/>
      <c r="I222" s="8"/>
      <c r="J222" s="8"/>
      <c r="K222" s="8"/>
      <c r="L222" s="8"/>
      <c r="M222" s="8"/>
      <c r="N222" s="8"/>
      <c r="O222" s="74"/>
      <c r="P222" s="8"/>
      <c r="Q222" s="8"/>
      <c r="R222" s="8"/>
      <c r="S222" s="8"/>
      <c r="T222" s="74"/>
    </row>
    <row r="223" spans="1:20" ht="14.1" customHeight="1" x14ac:dyDescent="0.25">
      <c r="A223" s="38" t="s">
        <v>157</v>
      </c>
      <c r="N223" s="2"/>
      <c r="O223" s="74"/>
      <c r="S223" s="2"/>
      <c r="T223" s="74"/>
    </row>
    <row r="224" spans="1:20" ht="14.1" customHeight="1" x14ac:dyDescent="0.25">
      <c r="A224" s="39" t="s">
        <v>22</v>
      </c>
      <c r="B224" s="66">
        <v>8200000</v>
      </c>
      <c r="C224" s="66">
        <v>8600000</v>
      </c>
      <c r="D224" s="66">
        <v>7500000</v>
      </c>
      <c r="E224" s="66">
        <v>7300000</v>
      </c>
      <c r="F224" s="66">
        <v>7100000</v>
      </c>
      <c r="G224" s="66">
        <v>7100000</v>
      </c>
      <c r="H224" s="66">
        <v>7100000</v>
      </c>
      <c r="I224" s="66">
        <v>7100000</v>
      </c>
      <c r="J224" s="66">
        <v>7200000</v>
      </c>
      <c r="K224" s="66">
        <v>7510000</v>
      </c>
      <c r="L224" s="66">
        <v>7958000</v>
      </c>
      <c r="M224" s="66">
        <v>8313000</v>
      </c>
      <c r="N224" s="66">
        <v>8685000</v>
      </c>
      <c r="O224" s="74"/>
      <c r="P224" s="67">
        <v>31.6</v>
      </c>
      <c r="Q224" s="67">
        <v>28.4</v>
      </c>
      <c r="R224" s="67">
        <v>31</v>
      </c>
      <c r="S224" s="66">
        <f>SUM(K224:N224)</f>
        <v>32466000</v>
      </c>
      <c r="T224" s="74"/>
    </row>
    <row r="225" spans="1:20" ht="14.1" customHeight="1" x14ac:dyDescent="0.25">
      <c r="A225" s="39" t="s">
        <v>25</v>
      </c>
      <c r="B225" s="66">
        <v>1100000</v>
      </c>
      <c r="C225" s="66">
        <v>1000000</v>
      </c>
      <c r="D225" s="66">
        <v>900000</v>
      </c>
      <c r="E225" s="66">
        <v>1000000</v>
      </c>
      <c r="F225" s="66">
        <v>900000</v>
      </c>
      <c r="G225" s="66">
        <v>800000</v>
      </c>
      <c r="H225" s="66">
        <v>800000</v>
      </c>
      <c r="I225" s="66">
        <v>800000</v>
      </c>
      <c r="J225" s="66">
        <v>800000</v>
      </c>
      <c r="K225" s="66">
        <v>780000</v>
      </c>
      <c r="L225" s="66">
        <v>781000</v>
      </c>
      <c r="M225" s="66">
        <v>682000</v>
      </c>
      <c r="N225" s="66">
        <v>496000</v>
      </c>
      <c r="O225" s="74"/>
      <c r="P225" s="67">
        <v>4</v>
      </c>
      <c r="Q225" s="67">
        <v>3.3</v>
      </c>
      <c r="R225" s="67">
        <v>3.1</v>
      </c>
      <c r="S225" s="66">
        <f>SUM(K225:N225)</f>
        <v>2739000</v>
      </c>
      <c r="T225" s="74"/>
    </row>
    <row r="226" spans="1:20" ht="10.7" customHeight="1" x14ac:dyDescent="0.25">
      <c r="B226" s="2"/>
      <c r="C226" s="2"/>
      <c r="D226" s="2"/>
      <c r="E226" s="2"/>
      <c r="F226" s="2"/>
      <c r="G226" s="2"/>
      <c r="H226" s="2"/>
      <c r="I226" s="2"/>
      <c r="J226" s="2"/>
      <c r="M226" s="2"/>
      <c r="N226" s="2"/>
      <c r="O226" s="74"/>
      <c r="S226" s="2"/>
      <c r="T226" s="74"/>
    </row>
    <row r="227" spans="1:20" ht="14.1" customHeight="1" x14ac:dyDescent="0.25">
      <c r="A227" s="38" t="s">
        <v>158</v>
      </c>
      <c r="B227" s="2"/>
      <c r="C227" s="2"/>
      <c r="D227" s="2"/>
      <c r="E227" s="2"/>
      <c r="F227" s="2"/>
      <c r="G227" s="2"/>
      <c r="H227" s="2"/>
      <c r="I227" s="2"/>
      <c r="J227" s="2"/>
      <c r="M227" s="2"/>
      <c r="N227" s="2"/>
      <c r="O227" s="74"/>
      <c r="S227" s="2"/>
      <c r="T227" s="74"/>
    </row>
    <row r="228" spans="1:20" ht="14.1" customHeight="1" x14ac:dyDescent="0.25">
      <c r="A228" s="39" t="s">
        <v>22</v>
      </c>
      <c r="B228" s="66">
        <v>600000</v>
      </c>
      <c r="C228" s="66">
        <v>700000</v>
      </c>
      <c r="D228" s="66">
        <v>700000</v>
      </c>
      <c r="E228" s="66">
        <v>1400000</v>
      </c>
      <c r="F228" s="66">
        <v>1200000</v>
      </c>
      <c r="G228" s="66">
        <v>1200000</v>
      </c>
      <c r="H228" s="66">
        <v>4200000</v>
      </c>
      <c r="I228" s="66">
        <v>6600000</v>
      </c>
      <c r="J228" s="66">
        <v>6500000</v>
      </c>
      <c r="K228" s="66">
        <v>7662000</v>
      </c>
      <c r="L228" s="66">
        <v>8980000</v>
      </c>
      <c r="M228" s="66">
        <v>9028000</v>
      </c>
      <c r="N228" s="66">
        <v>9181000</v>
      </c>
      <c r="O228" s="74"/>
      <c r="P228" s="67">
        <v>3.4</v>
      </c>
      <c r="Q228" s="67">
        <v>13.1</v>
      </c>
      <c r="R228" s="67">
        <v>32.1</v>
      </c>
      <c r="S228" s="66">
        <f>SUM(K228:N228)</f>
        <v>34851000</v>
      </c>
      <c r="T228" s="74"/>
    </row>
    <row r="229" spans="1:20" ht="14.1" customHeight="1" x14ac:dyDescent="0.25">
      <c r="A229" s="40" t="s">
        <v>25</v>
      </c>
      <c r="B229" s="68">
        <v>600000</v>
      </c>
      <c r="C229" s="68">
        <v>500000</v>
      </c>
      <c r="D229" s="68">
        <v>600000</v>
      </c>
      <c r="E229" s="68">
        <v>600000</v>
      </c>
      <c r="F229" s="68">
        <v>900000</v>
      </c>
      <c r="G229" s="68">
        <v>1100000</v>
      </c>
      <c r="H229" s="68">
        <v>1400000</v>
      </c>
      <c r="I229" s="68">
        <v>600000</v>
      </c>
      <c r="J229" s="68">
        <v>500000</v>
      </c>
      <c r="K229" s="68">
        <v>565000</v>
      </c>
      <c r="L229" s="68">
        <v>622000</v>
      </c>
      <c r="M229" s="68">
        <v>607000</v>
      </c>
      <c r="N229" s="68">
        <v>620000</v>
      </c>
      <c r="O229" s="74"/>
      <c r="P229" s="69">
        <v>2.4</v>
      </c>
      <c r="Q229" s="69">
        <v>4</v>
      </c>
      <c r="R229" s="69">
        <v>2.2000000000000002</v>
      </c>
      <c r="S229" s="68">
        <f>SUM(K229:N229)</f>
        <v>2414000</v>
      </c>
      <c r="T229" s="74"/>
    </row>
    <row r="230" spans="1:20" ht="15" customHeight="1" thickBot="1" x14ac:dyDescent="0.3">
      <c r="A230" s="52" t="s">
        <v>159</v>
      </c>
      <c r="B230" s="65">
        <v>10500000</v>
      </c>
      <c r="C230" s="65">
        <v>10800000</v>
      </c>
      <c r="D230" s="65">
        <v>9700000</v>
      </c>
      <c r="E230" s="65">
        <v>10300000</v>
      </c>
      <c r="F230" s="65">
        <v>10100000</v>
      </c>
      <c r="G230" s="65">
        <v>10200000</v>
      </c>
      <c r="H230" s="65">
        <v>13500000</v>
      </c>
      <c r="I230" s="65">
        <v>15100000</v>
      </c>
      <c r="J230" s="65">
        <v>15000000</v>
      </c>
      <c r="K230" s="65">
        <f>SUM(K224:K229)</f>
        <v>16517000</v>
      </c>
      <c r="L230" s="65">
        <f>SUM(L224:L229)</f>
        <v>18341000</v>
      </c>
      <c r="M230" s="65">
        <f>SUM(M224:M229)</f>
        <v>18630000</v>
      </c>
      <c r="N230" s="65">
        <f>SUM(N224:N229)</f>
        <v>18982000</v>
      </c>
      <c r="O230" s="75"/>
      <c r="P230" s="64">
        <v>41.4</v>
      </c>
      <c r="Q230" s="64">
        <v>48.8</v>
      </c>
      <c r="R230" s="64">
        <v>68.400000000000006</v>
      </c>
      <c r="S230" s="65">
        <f>SUM(K230:N230)</f>
        <v>72470000</v>
      </c>
      <c r="T230" s="75"/>
    </row>
    <row r="231" spans="1:20" ht="15" customHeight="1" thickTop="1" x14ac:dyDescent="0.25">
      <c r="A231" s="83"/>
      <c r="B231" s="25"/>
      <c r="C231" s="25"/>
      <c r="D231" s="25"/>
      <c r="E231" s="25"/>
      <c r="F231" s="25"/>
      <c r="G231" s="25"/>
      <c r="H231" s="25"/>
      <c r="I231" s="25"/>
      <c r="J231" s="25"/>
      <c r="K231" s="25"/>
      <c r="L231" s="25"/>
      <c r="M231" s="25"/>
      <c r="N231" s="25"/>
      <c r="O231" s="74"/>
      <c r="P231" s="25"/>
      <c r="Q231" s="25"/>
      <c r="R231" s="25"/>
      <c r="S231" s="25"/>
      <c r="T231" s="74"/>
    </row>
    <row r="232" spans="1:20" ht="14.1" customHeight="1" x14ac:dyDescent="0.25">
      <c r="N232" s="2"/>
      <c r="O232" s="74"/>
      <c r="S232" s="2"/>
      <c r="T232" s="74"/>
    </row>
    <row r="233" spans="1:20" ht="15.75" customHeight="1" x14ac:dyDescent="0.25">
      <c r="A233" s="7" t="s">
        <v>160</v>
      </c>
      <c r="B233" s="8"/>
      <c r="C233" s="8"/>
      <c r="D233" s="8"/>
      <c r="E233" s="8"/>
      <c r="F233" s="8"/>
      <c r="G233" s="8"/>
      <c r="H233" s="8"/>
      <c r="I233" s="8"/>
      <c r="J233" s="8"/>
      <c r="K233" s="8"/>
      <c r="L233" s="8"/>
      <c r="M233" s="8"/>
      <c r="N233" s="8"/>
      <c r="O233" s="74"/>
      <c r="P233" s="8"/>
      <c r="Q233" s="8"/>
      <c r="R233" s="8"/>
      <c r="S233" s="8"/>
      <c r="T233" s="74"/>
    </row>
    <row r="234" spans="1:20" ht="14.1" customHeight="1" x14ac:dyDescent="0.25">
      <c r="A234" s="39" t="s">
        <v>22</v>
      </c>
      <c r="B234" s="10">
        <v>51000</v>
      </c>
      <c r="C234" s="10">
        <v>99000</v>
      </c>
      <c r="D234" s="10">
        <v>125000</v>
      </c>
      <c r="E234" s="10">
        <v>155000</v>
      </c>
      <c r="F234" s="10">
        <v>164000</v>
      </c>
      <c r="G234" s="10">
        <v>194000</v>
      </c>
      <c r="H234" s="10">
        <v>-49000</v>
      </c>
      <c r="I234" s="10">
        <v>54000</v>
      </c>
      <c r="J234" s="10">
        <v>78000</v>
      </c>
      <c r="K234" s="10">
        <v>156000</v>
      </c>
      <c r="L234" s="10">
        <v>173000</v>
      </c>
      <c r="M234" s="10">
        <v>160000</v>
      </c>
      <c r="N234" s="10">
        <v>184000</v>
      </c>
      <c r="O234" s="74"/>
      <c r="P234" s="10">
        <v>430000</v>
      </c>
      <c r="Q234" s="10">
        <v>363000</v>
      </c>
      <c r="R234" s="10">
        <v>567000</v>
      </c>
      <c r="S234" s="10">
        <f>SUM(K234:N234)</f>
        <v>673000</v>
      </c>
      <c r="T234" s="74"/>
    </row>
    <row r="235" spans="1:20" ht="14.1" customHeight="1" x14ac:dyDescent="0.25">
      <c r="A235" s="39" t="s">
        <v>161</v>
      </c>
      <c r="B235" s="11">
        <v>460000</v>
      </c>
      <c r="C235" s="11">
        <v>374000</v>
      </c>
      <c r="D235" s="11">
        <v>467000</v>
      </c>
      <c r="E235" s="11">
        <v>586000</v>
      </c>
      <c r="F235" s="11">
        <v>467000</v>
      </c>
      <c r="G235" s="11">
        <v>926000</v>
      </c>
      <c r="H235" s="11">
        <v>638000</v>
      </c>
      <c r="I235" s="11">
        <v>857000</v>
      </c>
      <c r="J235" s="11">
        <v>928000</v>
      </c>
      <c r="K235" s="11">
        <v>1629000</v>
      </c>
      <c r="L235" s="11">
        <v>1503000</v>
      </c>
      <c r="M235" s="11">
        <v>1426000</v>
      </c>
      <c r="N235" s="11">
        <v>604000</v>
      </c>
      <c r="O235" s="74"/>
      <c r="P235" s="11">
        <v>1887000</v>
      </c>
      <c r="Q235" s="11">
        <v>2888000</v>
      </c>
      <c r="R235" s="11">
        <v>5486000</v>
      </c>
      <c r="S235" s="11">
        <f>SUM(K235:N235)</f>
        <v>5162000</v>
      </c>
      <c r="T235" s="74"/>
    </row>
    <row r="236" spans="1:20" ht="14.1" customHeight="1" x14ac:dyDescent="0.25">
      <c r="A236" s="39" t="s">
        <v>24</v>
      </c>
      <c r="B236" s="11">
        <v>1125000</v>
      </c>
      <c r="C236" s="11">
        <v>1068000</v>
      </c>
      <c r="D236" s="11">
        <v>1263000</v>
      </c>
      <c r="E236" s="11">
        <v>1038000</v>
      </c>
      <c r="F236" s="11">
        <v>1229000</v>
      </c>
      <c r="G236" s="11">
        <v>1799000</v>
      </c>
      <c r="H236" s="11">
        <v>1675000</v>
      </c>
      <c r="I236" s="11">
        <v>2017000</v>
      </c>
      <c r="J236" s="11">
        <v>1781000</v>
      </c>
      <c r="K236" s="11">
        <v>2557000</v>
      </c>
      <c r="L236" s="11">
        <v>2957000</v>
      </c>
      <c r="M236" s="11">
        <v>3085000</v>
      </c>
      <c r="N236" s="11">
        <v>2448000</v>
      </c>
      <c r="O236" s="74"/>
      <c r="P236" s="11">
        <v>4494000</v>
      </c>
      <c r="Q236" s="11">
        <v>6720000</v>
      </c>
      <c r="R236" s="11">
        <v>10380000</v>
      </c>
      <c r="S236" s="11">
        <f>SUM(K236:N236)</f>
        <v>11047000</v>
      </c>
      <c r="T236" s="74"/>
    </row>
    <row r="237" spans="1:20" ht="14.1" customHeight="1" x14ac:dyDescent="0.25">
      <c r="A237" s="40" t="s">
        <v>25</v>
      </c>
      <c r="B237" s="12">
        <v>4124000</v>
      </c>
      <c r="C237" s="12">
        <v>2095000</v>
      </c>
      <c r="D237" s="12">
        <v>6430000</v>
      </c>
      <c r="E237" s="12">
        <v>8849000</v>
      </c>
      <c r="F237" s="12">
        <v>6350000</v>
      </c>
      <c r="G237" s="12">
        <v>6767000</v>
      </c>
      <c r="H237" s="12">
        <v>6479000</v>
      </c>
      <c r="I237" s="12">
        <v>6612000</v>
      </c>
      <c r="J237" s="12">
        <v>5039000</v>
      </c>
      <c r="K237" s="12">
        <v>2701000</v>
      </c>
      <c r="L237" s="12">
        <v>4455000</v>
      </c>
      <c r="M237" s="12">
        <v>7111000</v>
      </c>
      <c r="N237" s="12">
        <v>5407000</v>
      </c>
      <c r="O237" s="74"/>
      <c r="P237" s="12">
        <v>21498000</v>
      </c>
      <c r="Q237" s="12">
        <v>26208000</v>
      </c>
      <c r="R237" s="12">
        <v>19307000</v>
      </c>
      <c r="S237" s="12">
        <f>SUM(K237:N237)</f>
        <v>19674000</v>
      </c>
      <c r="T237" s="74"/>
    </row>
    <row r="238" spans="1:20" ht="15" customHeight="1" thickBot="1" x14ac:dyDescent="0.3">
      <c r="A238" s="41" t="s">
        <v>162</v>
      </c>
      <c r="B238" s="24">
        <v>5760000</v>
      </c>
      <c r="C238" s="24">
        <v>3636000</v>
      </c>
      <c r="D238" s="24">
        <v>8285000</v>
      </c>
      <c r="E238" s="24">
        <v>10628000</v>
      </c>
      <c r="F238" s="24">
        <v>8210000</v>
      </c>
      <c r="G238" s="24">
        <v>9686000</v>
      </c>
      <c r="H238" s="24">
        <v>8743000</v>
      </c>
      <c r="I238" s="24">
        <v>9540000</v>
      </c>
      <c r="J238" s="24">
        <v>7826000</v>
      </c>
      <c r="K238" s="24">
        <v>7043000</v>
      </c>
      <c r="L238" s="24">
        <v>9088000</v>
      </c>
      <c r="M238" s="24">
        <v>11782000</v>
      </c>
      <c r="N238" s="24">
        <v>8643000</v>
      </c>
      <c r="O238" s="75"/>
      <c r="P238" s="24">
        <v>28309000</v>
      </c>
      <c r="Q238" s="24">
        <v>36179000</v>
      </c>
      <c r="R238" s="24">
        <v>35740000</v>
      </c>
      <c r="S238" s="24">
        <f>SUM(K238:N238)</f>
        <v>36556000</v>
      </c>
      <c r="T238" s="75"/>
    </row>
    <row r="239" spans="1:20" ht="15" customHeight="1" thickTop="1" x14ac:dyDescent="0.25">
      <c r="A239" s="25"/>
      <c r="B239" s="25"/>
      <c r="C239" s="25"/>
      <c r="D239" s="25"/>
      <c r="E239" s="25"/>
      <c r="F239" s="25"/>
      <c r="G239" s="25"/>
      <c r="H239" s="25"/>
      <c r="I239" s="25"/>
      <c r="J239" s="25"/>
      <c r="K239" s="25"/>
      <c r="L239" s="25"/>
      <c r="M239" s="25"/>
      <c r="N239" s="25"/>
      <c r="O239" s="74"/>
      <c r="P239" s="25"/>
      <c r="Q239" s="25"/>
      <c r="R239" s="25"/>
      <c r="S239" s="25"/>
      <c r="T239" s="74"/>
    </row>
    <row r="240" spans="1:20" ht="14.1" customHeight="1" x14ac:dyDescent="0.25">
      <c r="N240" s="2"/>
      <c r="O240" s="74"/>
      <c r="S240" s="2"/>
      <c r="T240" s="74"/>
    </row>
    <row r="241" spans="1:20" ht="15.75" customHeight="1" x14ac:dyDescent="0.25">
      <c r="A241" s="7" t="s">
        <v>163</v>
      </c>
      <c r="B241" s="8"/>
      <c r="C241" s="8"/>
      <c r="D241" s="8"/>
      <c r="E241" s="8"/>
      <c r="F241" s="8"/>
      <c r="G241" s="8"/>
      <c r="H241" s="8"/>
      <c r="I241" s="8"/>
      <c r="J241" s="8"/>
      <c r="K241" s="8"/>
      <c r="L241" s="8"/>
      <c r="M241" s="8"/>
      <c r="N241" s="8"/>
      <c r="O241" s="74"/>
      <c r="P241" s="8"/>
      <c r="Q241" s="8"/>
      <c r="R241" s="8"/>
      <c r="S241" s="8"/>
      <c r="T241" s="74"/>
    </row>
    <row r="242" spans="1:20" ht="14.1" customHeight="1" x14ac:dyDescent="0.25">
      <c r="A242" s="39" t="s">
        <v>164</v>
      </c>
      <c r="B242" s="10">
        <v>-598000</v>
      </c>
      <c r="C242" s="10">
        <v>132000</v>
      </c>
      <c r="D242" s="10">
        <v>-1170000</v>
      </c>
      <c r="E242" s="10">
        <v>4703000</v>
      </c>
      <c r="F242" s="10">
        <v>-2510000</v>
      </c>
      <c r="G242" s="10">
        <v>1277000</v>
      </c>
      <c r="H242" s="10">
        <v>-1761000</v>
      </c>
      <c r="I242" s="10">
        <v>-309000</v>
      </c>
      <c r="J242" s="10">
        <v>734000</v>
      </c>
      <c r="K242" s="10">
        <v>-2495000</v>
      </c>
      <c r="L242" s="10">
        <v>-1116000</v>
      </c>
      <c r="M242" s="10">
        <v>1539000</v>
      </c>
      <c r="N242" s="10">
        <v>1111000</v>
      </c>
      <c r="O242" s="74"/>
      <c r="P242" s="10">
        <v>3067000</v>
      </c>
      <c r="Q242" s="10">
        <v>-3303000</v>
      </c>
      <c r="R242" s="10">
        <v>-1338000</v>
      </c>
      <c r="S242" s="10">
        <f>SUM(K242:N242)</f>
        <v>-961000</v>
      </c>
      <c r="T242" s="74"/>
    </row>
    <row r="243" spans="1:20" ht="14.1" customHeight="1" x14ac:dyDescent="0.25">
      <c r="A243" s="39" t="s">
        <v>19</v>
      </c>
      <c r="B243" s="11">
        <v>1111000</v>
      </c>
      <c r="C243" s="11">
        <v>17000</v>
      </c>
      <c r="D243" s="11">
        <v>2000</v>
      </c>
      <c r="E243" s="11">
        <v>60000</v>
      </c>
      <c r="F243" s="11">
        <v>48000</v>
      </c>
      <c r="G243" s="11">
        <v>46000</v>
      </c>
      <c r="H243" s="11">
        <v>12000</v>
      </c>
      <c r="I243" s="11">
        <v>-173000</v>
      </c>
      <c r="J243" s="11">
        <v>24000</v>
      </c>
      <c r="K243" s="11">
        <v>39000</v>
      </c>
      <c r="L243" s="11">
        <v>9000</v>
      </c>
      <c r="M243" s="11">
        <v>14000</v>
      </c>
      <c r="N243" s="11">
        <v>165200.10999999999</v>
      </c>
      <c r="O243" s="74"/>
      <c r="P243" s="11">
        <v>1190000</v>
      </c>
      <c r="Q243" s="11">
        <v>-67000</v>
      </c>
      <c r="R243" s="11">
        <v>87000</v>
      </c>
      <c r="S243" s="11">
        <f>SUM(K243:N243)</f>
        <v>227200.11</v>
      </c>
      <c r="T243" s="74"/>
    </row>
    <row r="244" spans="1:20" ht="14.1" customHeight="1" x14ac:dyDescent="0.25">
      <c r="A244" s="40" t="s">
        <v>165</v>
      </c>
      <c r="B244" s="12">
        <v>0</v>
      </c>
      <c r="C244" s="12">
        <v>0</v>
      </c>
      <c r="D244" s="12">
        <v>0</v>
      </c>
      <c r="E244" s="12">
        <v>0</v>
      </c>
      <c r="F244" s="12">
        <v>0</v>
      </c>
      <c r="G244" s="12">
        <v>0</v>
      </c>
      <c r="H244" s="12">
        <v>0</v>
      </c>
      <c r="I244" s="12">
        <v>0</v>
      </c>
      <c r="J244" s="12">
        <v>0</v>
      </c>
      <c r="K244" s="12">
        <v>-205000</v>
      </c>
      <c r="L244" s="12">
        <v>-439000</v>
      </c>
      <c r="M244" s="12">
        <v>-691000</v>
      </c>
      <c r="N244" s="12">
        <v>-231200.11</v>
      </c>
      <c r="O244" s="74"/>
      <c r="P244" s="12">
        <v>0</v>
      </c>
      <c r="Q244" s="12">
        <v>0</v>
      </c>
      <c r="R244" s="12">
        <v>-1336000</v>
      </c>
      <c r="S244" s="12">
        <f>SUM(K244:N244)</f>
        <v>-1566200.1099999999</v>
      </c>
      <c r="T244" s="74"/>
    </row>
    <row r="245" spans="1:20" ht="15" customHeight="1" thickBot="1" x14ac:dyDescent="0.3">
      <c r="A245" s="41" t="s">
        <v>166</v>
      </c>
      <c r="B245" s="24">
        <v>513000</v>
      </c>
      <c r="C245" s="24">
        <v>149000</v>
      </c>
      <c r="D245" s="24">
        <v>-1168000</v>
      </c>
      <c r="E245" s="24">
        <v>4763000</v>
      </c>
      <c r="F245" s="24">
        <v>-2462000</v>
      </c>
      <c r="G245" s="24">
        <v>1323000</v>
      </c>
      <c r="H245" s="24">
        <v>-1749000</v>
      </c>
      <c r="I245" s="24">
        <v>-482000</v>
      </c>
      <c r="J245" s="24">
        <v>758000</v>
      </c>
      <c r="K245" s="24">
        <v>-2661000</v>
      </c>
      <c r="L245" s="24">
        <v>-1546000</v>
      </c>
      <c r="M245" s="24">
        <v>862000</v>
      </c>
      <c r="N245" s="24">
        <v>1045000</v>
      </c>
      <c r="O245" s="75"/>
      <c r="P245" s="24">
        <v>4257000</v>
      </c>
      <c r="Q245" s="24">
        <v>-3370000</v>
      </c>
      <c r="R245" s="24">
        <v>-2587000</v>
      </c>
      <c r="S245" s="24">
        <f>SUM(K245:N245)</f>
        <v>-2300000</v>
      </c>
      <c r="T245" s="75"/>
    </row>
    <row r="246" spans="1:20" ht="15" customHeight="1" thickTop="1" x14ac:dyDescent="0.25">
      <c r="A246" s="25"/>
      <c r="B246" s="25"/>
      <c r="C246" s="25"/>
      <c r="D246" s="25"/>
      <c r="E246" s="25"/>
      <c r="F246" s="25"/>
      <c r="G246" s="25"/>
      <c r="H246" s="25"/>
      <c r="I246" s="25"/>
      <c r="J246" s="25"/>
      <c r="K246" s="25"/>
      <c r="L246" s="25"/>
      <c r="M246" s="25"/>
      <c r="N246" s="25"/>
      <c r="O246" s="74"/>
      <c r="P246" s="25"/>
      <c r="Q246" s="25"/>
      <c r="R246" s="25"/>
      <c r="S246" s="25"/>
      <c r="T246" s="74"/>
    </row>
    <row r="247" spans="1:20" ht="14.1" customHeight="1" x14ac:dyDescent="0.25">
      <c r="N247" s="2"/>
      <c r="O247" s="74"/>
      <c r="S247" s="2"/>
      <c r="T247" s="74"/>
    </row>
    <row r="248" spans="1:20" ht="15.75" customHeight="1" x14ac:dyDescent="0.25">
      <c r="A248" s="7" t="s">
        <v>167</v>
      </c>
      <c r="B248" s="8"/>
      <c r="C248" s="8"/>
      <c r="D248" s="8"/>
      <c r="E248" s="8"/>
      <c r="F248" s="8"/>
      <c r="G248" s="8"/>
      <c r="H248" s="8"/>
      <c r="I248" s="8"/>
      <c r="J248" s="8"/>
      <c r="K248" s="8"/>
      <c r="L248" s="8"/>
      <c r="M248" s="8"/>
      <c r="N248" s="8"/>
      <c r="O248" s="74"/>
      <c r="P248" s="8"/>
      <c r="Q248" s="8"/>
      <c r="R248" s="8"/>
      <c r="S248" s="8"/>
      <c r="T248" s="74"/>
    </row>
    <row r="249" spans="1:20" ht="14.1" customHeight="1" x14ac:dyDescent="0.25">
      <c r="A249" s="39" t="s">
        <v>168</v>
      </c>
      <c r="B249" s="70">
        <v>209</v>
      </c>
      <c r="C249" s="70">
        <v>223</v>
      </c>
      <c r="D249" s="70">
        <v>255</v>
      </c>
      <c r="E249" s="70">
        <v>281</v>
      </c>
      <c r="F249" s="70">
        <v>306</v>
      </c>
      <c r="G249" s="70">
        <v>321</v>
      </c>
      <c r="H249" s="70">
        <v>336</v>
      </c>
      <c r="I249" s="70">
        <v>343</v>
      </c>
      <c r="J249" s="70">
        <v>359</v>
      </c>
      <c r="K249" s="70">
        <v>368</v>
      </c>
      <c r="L249" s="70">
        <v>607</v>
      </c>
      <c r="M249" s="70">
        <v>586</v>
      </c>
      <c r="N249" s="71">
        <v>559000</v>
      </c>
      <c r="O249" s="74"/>
      <c r="P249" s="70">
        <v>281</v>
      </c>
      <c r="Q249" s="70">
        <v>343</v>
      </c>
      <c r="R249" s="70">
        <v>586</v>
      </c>
      <c r="S249" s="71">
        <f>N249</f>
        <v>559000</v>
      </c>
      <c r="T249" s="74"/>
    </row>
    <row r="250" spans="1:20" ht="14.1" customHeight="1" x14ac:dyDescent="0.25">
      <c r="A250" s="39" t="s">
        <v>169</v>
      </c>
      <c r="B250" s="66">
        <v>63900000</v>
      </c>
      <c r="C250" s="66">
        <v>62700000</v>
      </c>
      <c r="D250" s="66">
        <v>67600000</v>
      </c>
      <c r="E250" s="66">
        <v>71100000</v>
      </c>
      <c r="F250" s="66">
        <v>76500000</v>
      </c>
      <c r="G250" s="66">
        <v>78100000</v>
      </c>
      <c r="H250" s="66">
        <v>81500000</v>
      </c>
      <c r="I250" s="66">
        <v>81400000</v>
      </c>
      <c r="J250" s="66">
        <v>85400000</v>
      </c>
      <c r="K250" s="66">
        <v>84700000</v>
      </c>
      <c r="L250" s="66">
        <v>87700000</v>
      </c>
      <c r="M250" s="66">
        <v>88800000</v>
      </c>
      <c r="N250" s="66">
        <v>90600000</v>
      </c>
      <c r="O250" s="74"/>
      <c r="P250" s="67">
        <v>265.3</v>
      </c>
      <c r="Q250" s="67">
        <v>317.5</v>
      </c>
      <c r="R250" s="67">
        <v>346.6</v>
      </c>
      <c r="S250" s="66">
        <f>SUM(K250:N250)</f>
        <v>351800000</v>
      </c>
      <c r="T250" s="74"/>
    </row>
    <row r="251" spans="1:20" ht="14.1" customHeight="1" x14ac:dyDescent="0.25">
      <c r="A251" s="39" t="s">
        <v>170</v>
      </c>
      <c r="B251" s="72">
        <v>329</v>
      </c>
      <c r="C251" s="72">
        <v>326</v>
      </c>
      <c r="D251" s="72">
        <v>328</v>
      </c>
      <c r="E251" s="72">
        <v>333</v>
      </c>
      <c r="F251" s="72">
        <v>342</v>
      </c>
      <c r="G251" s="72">
        <v>356</v>
      </c>
      <c r="H251" s="72">
        <v>361</v>
      </c>
      <c r="I251" s="72">
        <v>368</v>
      </c>
      <c r="J251" s="72">
        <v>355</v>
      </c>
      <c r="K251" s="72">
        <v>359</v>
      </c>
      <c r="L251" s="72">
        <v>329</v>
      </c>
      <c r="M251" s="72">
        <v>341</v>
      </c>
      <c r="N251" s="72">
        <v>356</v>
      </c>
      <c r="O251" s="74"/>
      <c r="P251" s="72">
        <v>333</v>
      </c>
      <c r="Q251" s="72">
        <v>368</v>
      </c>
      <c r="R251" s="72">
        <v>341</v>
      </c>
      <c r="S251" s="72">
        <f>N251</f>
        <v>356</v>
      </c>
      <c r="T251" s="74"/>
    </row>
    <row r="252" spans="1:20" ht="14.1" customHeight="1" x14ac:dyDescent="0.25">
      <c r="B252" s="2"/>
      <c r="C252" s="2"/>
      <c r="D252" s="2"/>
      <c r="E252" s="2"/>
      <c r="F252" s="2"/>
      <c r="G252" s="2"/>
      <c r="H252" s="2"/>
      <c r="I252" s="2"/>
      <c r="J252" s="2"/>
      <c r="N252" s="2"/>
      <c r="O252" s="74"/>
      <c r="S252" s="2"/>
      <c r="T252" s="74"/>
    </row>
    <row r="253" spans="1:20" ht="14.1" customHeight="1" x14ac:dyDescent="0.25">
      <c r="A253" s="39" t="s">
        <v>171</v>
      </c>
      <c r="B253" s="11">
        <v>46800000</v>
      </c>
      <c r="C253" s="11">
        <v>44000000</v>
      </c>
      <c r="D253" s="11">
        <v>43400000</v>
      </c>
      <c r="E253" s="11">
        <v>45800000</v>
      </c>
      <c r="F253" s="11">
        <v>45800000</v>
      </c>
      <c r="G253" s="11">
        <v>44900000</v>
      </c>
      <c r="H253" s="11">
        <v>44300000</v>
      </c>
      <c r="I253" s="11">
        <v>45000000</v>
      </c>
      <c r="J253" s="11">
        <v>44600000</v>
      </c>
      <c r="K253" s="11">
        <v>43400000</v>
      </c>
      <c r="L253" s="11">
        <v>42800000</v>
      </c>
      <c r="M253" s="11">
        <v>42500000</v>
      </c>
      <c r="N253" s="11">
        <v>42700000</v>
      </c>
      <c r="O253" s="74"/>
      <c r="P253" s="11">
        <v>180000000</v>
      </c>
      <c r="Q253" s="11">
        <v>180000000</v>
      </c>
      <c r="R253" s="11">
        <v>173300000</v>
      </c>
      <c r="S253" s="11">
        <f>SUM(K253:N253)</f>
        <v>171400000</v>
      </c>
      <c r="T253" s="74"/>
    </row>
    <row r="254" spans="1:20" ht="14.1" customHeight="1" x14ac:dyDescent="0.25">
      <c r="A254" s="39" t="s">
        <v>172</v>
      </c>
      <c r="B254" s="26">
        <v>3.42</v>
      </c>
      <c r="C254" s="26">
        <v>3.61</v>
      </c>
      <c r="D254" s="26">
        <v>3.79</v>
      </c>
      <c r="E254" s="26">
        <v>3.91</v>
      </c>
      <c r="F254" s="26">
        <v>3.96</v>
      </c>
      <c r="G254" s="26">
        <v>4.17</v>
      </c>
      <c r="H254" s="26">
        <v>4.2</v>
      </c>
      <c r="I254" s="26">
        <v>4.29</v>
      </c>
      <c r="J254" s="26">
        <v>4.22</v>
      </c>
      <c r="K254" s="26">
        <v>4.46</v>
      </c>
      <c r="L254" s="26">
        <v>4.43</v>
      </c>
      <c r="M254" s="26">
        <v>4.49</v>
      </c>
      <c r="N254" s="26">
        <v>4.41</v>
      </c>
      <c r="O254" s="74"/>
      <c r="P254" s="26">
        <v>3.68</v>
      </c>
      <c r="Q254" s="26">
        <v>4.16</v>
      </c>
      <c r="R254" s="26">
        <v>4.4000000000000004</v>
      </c>
      <c r="S254" s="2"/>
      <c r="T254" s="74"/>
    </row>
    <row r="255" spans="1:20" ht="14.1" customHeight="1" x14ac:dyDescent="0.25">
      <c r="N255" s="2"/>
      <c r="O255" s="74"/>
      <c r="S255" s="2"/>
      <c r="T255" s="74"/>
    </row>
    <row r="256" spans="1:20" ht="14.1" customHeight="1" x14ac:dyDescent="0.25">
      <c r="A256" s="39" t="s">
        <v>173</v>
      </c>
      <c r="N256" s="2"/>
      <c r="O256" s="74"/>
      <c r="S256" s="2"/>
      <c r="T256" s="74"/>
    </row>
    <row r="257" spans="1:20" ht="14.1" customHeight="1" x14ac:dyDescent="0.25">
      <c r="A257" s="73" t="s">
        <v>174</v>
      </c>
      <c r="B257" s="11">
        <v>330000000</v>
      </c>
      <c r="C257" s="11">
        <v>340000000</v>
      </c>
      <c r="D257" s="11">
        <v>350000000</v>
      </c>
      <c r="E257" s="11">
        <v>360000000</v>
      </c>
      <c r="F257" s="11">
        <v>370000000</v>
      </c>
      <c r="G257" s="11">
        <v>380000000</v>
      </c>
      <c r="H257" s="11">
        <v>390000000</v>
      </c>
      <c r="I257" s="11">
        <v>400000000</v>
      </c>
      <c r="J257" s="11">
        <v>405000000</v>
      </c>
      <c r="K257" s="11">
        <v>415000000</v>
      </c>
      <c r="L257" s="11">
        <v>424000000</v>
      </c>
      <c r="M257" s="11">
        <v>600000000</v>
      </c>
      <c r="N257" s="11">
        <v>615000000</v>
      </c>
      <c r="O257" s="74"/>
      <c r="P257" s="11">
        <v>360000000</v>
      </c>
      <c r="Q257" s="11">
        <v>400000000</v>
      </c>
      <c r="R257" s="11">
        <v>600000000</v>
      </c>
      <c r="S257" s="11">
        <f>N257</f>
        <v>615000000</v>
      </c>
      <c r="T257" s="74"/>
    </row>
    <row r="258" spans="1:20" ht="14.1" customHeight="1" x14ac:dyDescent="0.25">
      <c r="A258" s="73" t="s">
        <v>175</v>
      </c>
      <c r="B258" s="11">
        <v>18000000</v>
      </c>
      <c r="C258" s="11">
        <v>19000000</v>
      </c>
      <c r="D258" s="11">
        <v>20000000</v>
      </c>
      <c r="E258" s="11">
        <v>21000000</v>
      </c>
      <c r="F258" s="11">
        <v>21000000</v>
      </c>
      <c r="G258" s="11">
        <v>22000000</v>
      </c>
      <c r="H258" s="11">
        <v>23000000</v>
      </c>
      <c r="I258" s="11">
        <v>24000000</v>
      </c>
      <c r="J258" s="11">
        <v>25000000</v>
      </c>
      <c r="K258" s="11">
        <v>26000000</v>
      </c>
      <c r="L258" s="11">
        <v>27000000</v>
      </c>
      <c r="M258" s="11">
        <v>45000000</v>
      </c>
      <c r="N258" s="11">
        <v>47000000</v>
      </c>
      <c r="O258" s="74"/>
      <c r="P258" s="11">
        <v>21000000</v>
      </c>
      <c r="Q258" s="11">
        <v>24000000</v>
      </c>
      <c r="R258" s="11">
        <v>45000000</v>
      </c>
      <c r="S258" s="11">
        <f>N258</f>
        <v>47000000</v>
      </c>
      <c r="T258" s="74"/>
    </row>
    <row r="259" spans="1:20" ht="14.1" customHeight="1" x14ac:dyDescent="0.25">
      <c r="N259" s="2"/>
      <c r="O259" s="74"/>
      <c r="S259" s="2"/>
      <c r="T259" s="74"/>
    </row>
    <row r="260" spans="1:20" ht="252" customHeight="1" x14ac:dyDescent="0.25">
      <c r="A260" s="86" t="s">
        <v>184</v>
      </c>
      <c r="B260" s="86"/>
      <c r="C260" s="86"/>
      <c r="D260" s="86"/>
      <c r="E260" s="86"/>
      <c r="F260" s="86"/>
      <c r="G260" s="86"/>
      <c r="H260" s="86"/>
      <c r="I260" s="86"/>
      <c r="J260" s="86"/>
      <c r="K260" s="86"/>
      <c r="L260" s="86"/>
      <c r="N260" s="2"/>
      <c r="O260" s="74"/>
      <c r="S260" s="2"/>
      <c r="T260" s="74"/>
    </row>
    <row r="261" spans="1:20" ht="9.9499999999999993" customHeight="1" x14ac:dyDescent="0.25">
      <c r="A261" s="74"/>
      <c r="B261" s="74"/>
      <c r="C261" s="74"/>
      <c r="D261" s="74"/>
      <c r="E261" s="74"/>
      <c r="F261" s="74"/>
      <c r="G261" s="74"/>
      <c r="H261" s="74"/>
      <c r="I261" s="74"/>
      <c r="J261" s="74"/>
      <c r="K261" s="74"/>
      <c r="L261" s="74"/>
      <c r="M261" s="74"/>
      <c r="N261" s="74"/>
      <c r="O261" s="74"/>
      <c r="P261" s="74"/>
      <c r="Q261" s="74"/>
      <c r="R261" s="74"/>
      <c r="S261" s="74"/>
      <c r="T261" s="74"/>
    </row>
    <row r="262" spans="1:20" ht="14.1" customHeight="1" x14ac:dyDescent="0.25">
      <c r="N262" s="2"/>
      <c r="S262" s="2"/>
    </row>
    <row r="263" spans="1:20" ht="14.1" customHeight="1" x14ac:dyDescent="0.25">
      <c r="N263" s="2"/>
      <c r="S263" s="2"/>
    </row>
    <row r="264" spans="1:20" ht="14.1" customHeight="1" x14ac:dyDescent="0.25">
      <c r="N264" s="2"/>
      <c r="S264" s="2"/>
    </row>
    <row r="265" spans="1:20" ht="14.1" customHeight="1" x14ac:dyDescent="0.25">
      <c r="N265" s="2"/>
      <c r="S265" s="2"/>
    </row>
    <row r="266" spans="1:20" ht="14.1" customHeight="1" x14ac:dyDescent="0.25">
      <c r="N266" s="2"/>
      <c r="S266" s="2"/>
    </row>
    <row r="267" spans="1:20" ht="14.1" customHeight="1" x14ac:dyDescent="0.25">
      <c r="N267" s="2"/>
      <c r="S267" s="2"/>
    </row>
    <row r="268" spans="1:20" ht="14.1" customHeight="1" x14ac:dyDescent="0.25">
      <c r="N268" s="2"/>
      <c r="S268" s="2"/>
    </row>
    <row r="269" spans="1:20" ht="14.1" customHeight="1" x14ac:dyDescent="0.25">
      <c r="N269" s="2"/>
      <c r="S269" s="2"/>
    </row>
    <row r="270" spans="1:20" ht="14.1" customHeight="1" x14ac:dyDescent="0.25">
      <c r="N270" s="2"/>
      <c r="S270" s="2"/>
    </row>
    <row r="271" spans="1:20" ht="14.1" customHeight="1" x14ac:dyDescent="0.25">
      <c r="N271" s="2"/>
      <c r="S271" s="2"/>
    </row>
    <row r="272" spans="1:20" ht="14.1" customHeight="1" x14ac:dyDescent="0.25">
      <c r="N272" s="2"/>
      <c r="S272" s="2"/>
    </row>
    <row r="273" spans="14:19" ht="14.1" customHeight="1" x14ac:dyDescent="0.25">
      <c r="N273" s="2"/>
      <c r="S273" s="2"/>
    </row>
    <row r="274" spans="14:19" ht="14.1" customHeight="1" x14ac:dyDescent="0.25">
      <c r="N274" s="2"/>
      <c r="S274" s="2"/>
    </row>
    <row r="275" spans="14:19" ht="14.1" customHeight="1" x14ac:dyDescent="0.25">
      <c r="N275" s="2"/>
      <c r="S275" s="2"/>
    </row>
    <row r="276" spans="14:19" ht="14.1" customHeight="1" x14ac:dyDescent="0.25">
      <c r="N276" s="2"/>
      <c r="S276" s="2"/>
    </row>
    <row r="277" spans="14:19" ht="14.1" customHeight="1" x14ac:dyDescent="0.25">
      <c r="N277" s="2"/>
      <c r="S277" s="2"/>
    </row>
    <row r="278" spans="14:19" ht="14.1" customHeight="1" x14ac:dyDescent="0.25">
      <c r="N278" s="2"/>
      <c r="S278" s="2"/>
    </row>
    <row r="279" spans="14:19" ht="14.1" customHeight="1" x14ac:dyDescent="0.25">
      <c r="N279" s="2"/>
      <c r="S279" s="2"/>
    </row>
    <row r="280" spans="14:19" ht="14.1" customHeight="1" x14ac:dyDescent="0.25">
      <c r="N280" s="2"/>
      <c r="S280" s="2"/>
    </row>
    <row r="281" spans="14:19" ht="14.1" customHeight="1" x14ac:dyDescent="0.25">
      <c r="N281" s="2"/>
      <c r="S281" s="2"/>
    </row>
    <row r="282" spans="14:19" ht="14.1" customHeight="1" x14ac:dyDescent="0.25">
      <c r="N282" s="2"/>
      <c r="S282" s="2"/>
    </row>
    <row r="283" spans="14:19" ht="14.1" customHeight="1" x14ac:dyDescent="0.25">
      <c r="N283" s="2"/>
      <c r="S283" s="2"/>
    </row>
    <row r="284" spans="14:19" ht="14.1" customHeight="1" x14ac:dyDescent="0.25">
      <c r="N284" s="2"/>
      <c r="S284" s="2"/>
    </row>
    <row r="285" spans="14:19" ht="14.1" customHeight="1" x14ac:dyDescent="0.25">
      <c r="N285" s="2"/>
      <c r="S285" s="2"/>
    </row>
    <row r="286" spans="14:19" ht="14.1" customHeight="1" x14ac:dyDescent="0.25">
      <c r="N286" s="2"/>
      <c r="S286" s="2"/>
    </row>
    <row r="287" spans="14:19" ht="14.1" customHeight="1" x14ac:dyDescent="0.25">
      <c r="N287" s="2"/>
      <c r="S287" s="2"/>
    </row>
    <row r="288" spans="14:19" ht="14.1" customHeight="1" x14ac:dyDescent="0.25">
      <c r="N288" s="2"/>
      <c r="S288" s="2"/>
    </row>
    <row r="289" spans="14:19" ht="14.1" customHeight="1" x14ac:dyDescent="0.25">
      <c r="N289" s="2"/>
      <c r="S289" s="2"/>
    </row>
    <row r="290" spans="14:19" ht="14.1" customHeight="1" x14ac:dyDescent="0.25">
      <c r="N290" s="2"/>
      <c r="S290" s="2"/>
    </row>
    <row r="291" spans="14:19" ht="14.1" customHeight="1" x14ac:dyDescent="0.25">
      <c r="N291" s="2"/>
      <c r="S291" s="2"/>
    </row>
    <row r="292" spans="14:19" ht="14.1" customHeight="1" x14ac:dyDescent="0.25">
      <c r="N292" s="2"/>
      <c r="S292" s="2"/>
    </row>
    <row r="293" spans="14:19" ht="14.1" customHeight="1" x14ac:dyDescent="0.25">
      <c r="N293" s="2"/>
      <c r="S293" s="2"/>
    </row>
    <row r="294" spans="14:19" ht="14.1" customHeight="1" x14ac:dyDescent="0.25">
      <c r="N294" s="2"/>
      <c r="S294" s="2"/>
    </row>
    <row r="295" spans="14:19" ht="14.1" customHeight="1" x14ac:dyDescent="0.25">
      <c r="N295" s="2"/>
      <c r="S295" s="2"/>
    </row>
    <row r="296" spans="14:19" ht="14.1" customHeight="1" x14ac:dyDescent="0.25">
      <c r="N296" s="2"/>
      <c r="S296" s="2"/>
    </row>
    <row r="297" spans="14:19" ht="14.1" customHeight="1" x14ac:dyDescent="0.25">
      <c r="N297" s="2"/>
      <c r="S297" s="2"/>
    </row>
    <row r="298" spans="14:19" ht="14.1" customHeight="1" x14ac:dyDescent="0.25">
      <c r="N298" s="2"/>
      <c r="S298" s="2"/>
    </row>
    <row r="299" spans="14:19" ht="14.1" customHeight="1" x14ac:dyDescent="0.25">
      <c r="N299" s="2"/>
      <c r="S299" s="2"/>
    </row>
    <row r="300" spans="14:19" ht="14.1" customHeight="1" x14ac:dyDescent="0.25">
      <c r="N300" s="2"/>
      <c r="S300" s="2"/>
    </row>
    <row r="301" spans="14:19" ht="14.1" customHeight="1" x14ac:dyDescent="0.25">
      <c r="N301" s="2"/>
      <c r="S301" s="2"/>
    </row>
    <row r="302" spans="14:19" ht="14.1" customHeight="1" x14ac:dyDescent="0.25">
      <c r="N302" s="2"/>
      <c r="S302" s="2"/>
    </row>
    <row r="303" spans="14:19" ht="14.1" customHeight="1" x14ac:dyDescent="0.25">
      <c r="N303" s="2"/>
      <c r="S303" s="2"/>
    </row>
    <row r="304" spans="14:19" ht="14.1" customHeight="1" x14ac:dyDescent="0.25">
      <c r="N304" s="2"/>
      <c r="S304" s="2"/>
    </row>
    <row r="305" spans="14:19" ht="14.1" customHeight="1" x14ac:dyDescent="0.25">
      <c r="N305" s="2"/>
      <c r="S305" s="2"/>
    </row>
    <row r="306" spans="14:19" ht="14.1" customHeight="1" x14ac:dyDescent="0.25">
      <c r="N306" s="2"/>
      <c r="S306" s="2"/>
    </row>
    <row r="307" spans="14:19" ht="14.1" customHeight="1" x14ac:dyDescent="0.25">
      <c r="N307" s="2"/>
      <c r="S307" s="2"/>
    </row>
    <row r="308" spans="14:19" ht="14.1" customHeight="1" x14ac:dyDescent="0.25">
      <c r="N308" s="2"/>
      <c r="S308" s="2"/>
    </row>
    <row r="309" spans="14:19" ht="14.1" customHeight="1" x14ac:dyDescent="0.25">
      <c r="N309" s="2"/>
      <c r="S309" s="2"/>
    </row>
    <row r="310" spans="14:19" ht="14.1" customHeight="1" x14ac:dyDescent="0.25">
      <c r="N310" s="2"/>
      <c r="S310" s="2"/>
    </row>
    <row r="311" spans="14:19" ht="14.1" customHeight="1" x14ac:dyDescent="0.25">
      <c r="N311" s="2"/>
      <c r="S311" s="2"/>
    </row>
    <row r="312" spans="14:19" ht="14.1" customHeight="1" x14ac:dyDescent="0.25">
      <c r="N312" s="2"/>
      <c r="S312" s="2"/>
    </row>
  </sheetData>
  <mergeCells count="3">
    <mergeCell ref="A68:L68"/>
    <mergeCell ref="A220:B220"/>
    <mergeCell ref="A260:L260"/>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1"/>
  <sheetViews>
    <sheetView showRuler="0" zoomScaleNormal="100" workbookViewId="0">
      <selection activeCell="A11" sqref="A11"/>
    </sheetView>
  </sheetViews>
  <sheetFormatPr defaultColWidth="13.140625" defaultRowHeight="12.75" x14ac:dyDescent="0.2"/>
  <cols>
    <col min="1" max="1" width="142.85546875" customWidth="1"/>
    <col min="2" max="2" width="0.85546875" customWidth="1"/>
  </cols>
  <sheetData>
    <row r="1" spans="1:2" ht="14.1" customHeight="1" x14ac:dyDescent="0.25">
      <c r="A1" s="49" t="s">
        <v>176</v>
      </c>
      <c r="B1" s="75"/>
    </row>
    <row r="2" spans="1:2" ht="69.75" customHeight="1" x14ac:dyDescent="0.25">
      <c r="A2" s="84" t="s">
        <v>185</v>
      </c>
      <c r="B2" s="75"/>
    </row>
    <row r="3" spans="1:2" ht="207" customHeight="1" x14ac:dyDescent="0.25">
      <c r="A3" s="84" t="s">
        <v>186</v>
      </c>
      <c r="B3" s="75"/>
    </row>
    <row r="4" spans="1:2" ht="174.75" customHeight="1" x14ac:dyDescent="0.25">
      <c r="A4" s="84" t="s">
        <v>187</v>
      </c>
      <c r="B4" s="74"/>
    </row>
    <row r="5" spans="1:2" ht="134.25" customHeight="1" x14ac:dyDescent="0.25">
      <c r="A5" s="84" t="s">
        <v>188</v>
      </c>
      <c r="B5" s="74"/>
    </row>
    <row r="6" spans="1:2" ht="38.25" customHeight="1" x14ac:dyDescent="0.25">
      <c r="A6" s="84" t="s">
        <v>177</v>
      </c>
      <c r="B6" s="74"/>
    </row>
    <row r="7" spans="1:2" ht="14.1" customHeight="1" x14ac:dyDescent="0.25">
      <c r="B7" s="74"/>
    </row>
    <row r="8" spans="1:2" ht="5.85" customHeight="1" x14ac:dyDescent="0.25">
      <c r="A8" s="74"/>
      <c r="B8" s="74"/>
    </row>
    <row r="9" spans="1:2" ht="14.1" customHeight="1" x14ac:dyDescent="0.2"/>
    <row r="10" spans="1:2" ht="14.1" customHeight="1" x14ac:dyDescent="0.2"/>
    <row r="11" spans="1:2" ht="14.1" customHeight="1" x14ac:dyDescent="0.2"/>
    <row r="12" spans="1:2" ht="14.1" customHeight="1" x14ac:dyDescent="0.2"/>
    <row r="13" spans="1:2" ht="14.1" customHeight="1" x14ac:dyDescent="0.2"/>
    <row r="14" spans="1:2" ht="14.1" customHeight="1" x14ac:dyDescent="0.2"/>
    <row r="15" spans="1:2" ht="14.1" customHeight="1" x14ac:dyDescent="0.2"/>
    <row r="16" spans="1:2" ht="14.1" customHeight="1" x14ac:dyDescent="0.2"/>
    <row r="17" ht="14.1" customHeight="1" x14ac:dyDescent="0.2"/>
    <row r="18" ht="14.1" customHeight="1" x14ac:dyDescent="0.2"/>
    <row r="19" ht="14.1" customHeight="1" x14ac:dyDescent="0.2"/>
    <row r="20" ht="14.1" customHeight="1" x14ac:dyDescent="0.2"/>
    <row r="21" ht="14.1" customHeight="1" x14ac:dyDescent="0.2"/>
    <row r="22" ht="14.1" customHeight="1" x14ac:dyDescent="0.2"/>
    <row r="23" ht="14.1" customHeight="1" x14ac:dyDescent="0.2"/>
    <row r="24" ht="14.1" customHeight="1" x14ac:dyDescent="0.2"/>
    <row r="25" ht="14.1" customHeight="1" x14ac:dyDescent="0.2"/>
    <row r="26" ht="14.1" customHeight="1" x14ac:dyDescent="0.2"/>
    <row r="27" ht="14.1" customHeight="1" x14ac:dyDescent="0.2"/>
    <row r="28" ht="14.1" customHeight="1" x14ac:dyDescent="0.2"/>
    <row r="29" ht="14.1" customHeight="1" x14ac:dyDescent="0.2"/>
    <row r="30" ht="14.1" customHeight="1" x14ac:dyDescent="0.2"/>
    <row r="31" ht="14.1" customHeight="1" x14ac:dyDescent="0.2"/>
    <row r="32" ht="14.1" customHeight="1" x14ac:dyDescent="0.2"/>
    <row r="33" ht="14.1" customHeight="1" x14ac:dyDescent="0.2"/>
    <row r="34" ht="14.1" customHeight="1" x14ac:dyDescent="0.2"/>
    <row r="35" ht="14.1" customHeight="1" x14ac:dyDescent="0.2"/>
    <row r="36" ht="14.1" customHeight="1" x14ac:dyDescent="0.2"/>
    <row r="37" ht="14.1" customHeight="1" x14ac:dyDescent="0.2"/>
    <row r="38" ht="14.1" customHeight="1" x14ac:dyDescent="0.2"/>
    <row r="39" ht="14.1" customHeight="1" x14ac:dyDescent="0.2"/>
    <row r="40" ht="14.1" customHeight="1" x14ac:dyDescent="0.2"/>
    <row r="41" ht="14.1" customHeight="1" x14ac:dyDescent="0.2"/>
    <row r="42" ht="14.1" customHeight="1" x14ac:dyDescent="0.2"/>
    <row r="43" ht="14.1" customHeight="1" x14ac:dyDescent="0.2"/>
    <row r="44" ht="14.1" customHeight="1" x14ac:dyDescent="0.2"/>
    <row r="45" ht="14.1" customHeight="1" x14ac:dyDescent="0.2"/>
    <row r="46" ht="14.1" customHeight="1" x14ac:dyDescent="0.2"/>
    <row r="47" ht="14.1" customHeight="1" x14ac:dyDescent="0.2"/>
    <row r="48"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row r="55" ht="14.1" customHeight="1" x14ac:dyDescent="0.2"/>
    <row r="56" ht="14.1" customHeight="1" x14ac:dyDescent="0.2"/>
    <row r="57" ht="14.1" customHeight="1" x14ac:dyDescent="0.2"/>
    <row r="58" ht="14.1" customHeight="1" x14ac:dyDescent="0.2"/>
    <row r="59" ht="14.1" customHeight="1" x14ac:dyDescent="0.2"/>
    <row r="60" ht="14.1" customHeight="1" x14ac:dyDescent="0.2"/>
    <row r="61" ht="14.1" customHeight="1" x14ac:dyDescent="0.2"/>
    <row r="62" ht="14.1" customHeight="1" x14ac:dyDescent="0.2"/>
    <row r="63" ht="14.1" customHeight="1" x14ac:dyDescent="0.2"/>
    <row r="64"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row r="113" ht="14.1" customHeight="1" x14ac:dyDescent="0.2"/>
    <row r="114" ht="14.1" customHeight="1" x14ac:dyDescent="0.2"/>
    <row r="115" ht="14.1" customHeight="1" x14ac:dyDescent="0.2"/>
    <row r="116" ht="14.1" customHeight="1" x14ac:dyDescent="0.2"/>
    <row r="117" ht="14.1" customHeight="1" x14ac:dyDescent="0.2"/>
    <row r="118" ht="14.1" customHeight="1" x14ac:dyDescent="0.2"/>
    <row r="119" ht="14.1" customHeight="1" x14ac:dyDescent="0.2"/>
    <row r="120" ht="14.1" customHeight="1" x14ac:dyDescent="0.2"/>
    <row r="121" ht="14.1" customHeight="1" x14ac:dyDescent="0.2"/>
    <row r="122" ht="14.1" customHeight="1" x14ac:dyDescent="0.2"/>
    <row r="123" ht="14.1" customHeight="1" x14ac:dyDescent="0.2"/>
    <row r="124" ht="14.1" customHeight="1" x14ac:dyDescent="0.2"/>
    <row r="125" ht="14.1" customHeight="1" x14ac:dyDescent="0.2"/>
    <row r="126" ht="14.1" customHeight="1" x14ac:dyDescent="0.2"/>
    <row r="127" ht="14.1" customHeight="1" x14ac:dyDescent="0.2"/>
    <row r="128" ht="14.1" customHeight="1" x14ac:dyDescent="0.2"/>
    <row r="129" ht="14.1" customHeight="1" x14ac:dyDescent="0.2"/>
    <row r="130" ht="14.1" customHeight="1" x14ac:dyDescent="0.2"/>
    <row r="131" ht="14.1" customHeight="1" x14ac:dyDescent="0.2"/>
    <row r="132" ht="14.1" customHeight="1" x14ac:dyDescent="0.2"/>
    <row r="133" ht="14.1" customHeight="1" x14ac:dyDescent="0.2"/>
    <row r="134" ht="14.1" customHeight="1" x14ac:dyDescent="0.2"/>
    <row r="135" ht="14.1" customHeight="1" x14ac:dyDescent="0.2"/>
    <row r="136" ht="14.1" customHeight="1" x14ac:dyDescent="0.2"/>
    <row r="137" ht="14.1" customHeight="1" x14ac:dyDescent="0.2"/>
    <row r="138" ht="14.1" customHeight="1" x14ac:dyDescent="0.2"/>
    <row r="139" ht="14.1" customHeight="1" x14ac:dyDescent="0.2"/>
    <row r="140" ht="14.1" customHeight="1" x14ac:dyDescent="0.2"/>
    <row r="141" ht="14.1" customHeight="1" x14ac:dyDescent="0.2"/>
    <row r="142" ht="14.1" customHeight="1" x14ac:dyDescent="0.2"/>
    <row r="143" ht="14.1" customHeight="1" x14ac:dyDescent="0.2"/>
    <row r="144" ht="14.1" customHeight="1" x14ac:dyDescent="0.2"/>
    <row r="145" ht="14.1" customHeight="1" x14ac:dyDescent="0.2"/>
    <row r="146" ht="14.1" customHeight="1" x14ac:dyDescent="0.2"/>
    <row r="147" ht="14.1" customHeight="1" x14ac:dyDescent="0.2"/>
    <row r="148" ht="14.1" customHeight="1" x14ac:dyDescent="0.2"/>
    <row r="149" ht="14.1" customHeight="1" x14ac:dyDescent="0.2"/>
    <row r="150" ht="14.1" customHeight="1" x14ac:dyDescent="0.2"/>
    <row r="151" ht="14.1" customHeight="1" x14ac:dyDescent="0.2"/>
    <row r="152" ht="14.1" customHeight="1" x14ac:dyDescent="0.2"/>
    <row r="153" ht="14.1" customHeight="1" x14ac:dyDescent="0.2"/>
    <row r="154" ht="14.1" customHeight="1" x14ac:dyDescent="0.2"/>
    <row r="155" ht="14.1" customHeight="1" x14ac:dyDescent="0.2"/>
    <row r="156" ht="14.1" customHeight="1" x14ac:dyDescent="0.2"/>
    <row r="157" ht="14.1" customHeight="1" x14ac:dyDescent="0.2"/>
    <row r="158" ht="14.1" customHeight="1" x14ac:dyDescent="0.2"/>
    <row r="159" ht="14.1" customHeight="1" x14ac:dyDescent="0.2"/>
    <row r="160" ht="14.1" customHeight="1" x14ac:dyDescent="0.2"/>
    <row r="161" ht="14.1" customHeight="1" x14ac:dyDescent="0.2"/>
    <row r="162" ht="14.1" customHeight="1" x14ac:dyDescent="0.2"/>
    <row r="163" ht="14.1" customHeight="1" x14ac:dyDescent="0.2"/>
    <row r="164" ht="14.1" customHeight="1" x14ac:dyDescent="0.2"/>
    <row r="165" ht="14.1" customHeight="1" x14ac:dyDescent="0.2"/>
    <row r="166" ht="14.1" customHeight="1" x14ac:dyDescent="0.2"/>
    <row r="167" ht="14.1" customHeight="1" x14ac:dyDescent="0.2"/>
    <row r="168" ht="14.1" customHeight="1" x14ac:dyDescent="0.2"/>
    <row r="169" ht="14.1" customHeight="1" x14ac:dyDescent="0.2"/>
    <row r="170" ht="14.1" customHeight="1" x14ac:dyDescent="0.2"/>
    <row r="171" ht="14.1" customHeight="1" x14ac:dyDescent="0.2"/>
    <row r="172" ht="14.1" customHeight="1" x14ac:dyDescent="0.2"/>
    <row r="173" ht="14.1" customHeight="1" x14ac:dyDescent="0.2"/>
    <row r="174" ht="14.1" customHeight="1" x14ac:dyDescent="0.2"/>
    <row r="175" ht="14.1" customHeight="1" x14ac:dyDescent="0.2"/>
    <row r="176" ht="14.1" customHeight="1" x14ac:dyDescent="0.2"/>
    <row r="177" ht="14.1" customHeight="1" x14ac:dyDescent="0.2"/>
    <row r="178" ht="14.1" customHeight="1" x14ac:dyDescent="0.2"/>
    <row r="179" ht="14.1" customHeight="1" x14ac:dyDescent="0.2"/>
    <row r="180" ht="14.1" customHeight="1" x14ac:dyDescent="0.2"/>
    <row r="181" ht="14.1" customHeight="1" x14ac:dyDescent="0.2"/>
    <row r="182" ht="14.1" customHeight="1" x14ac:dyDescent="0.2"/>
    <row r="183" ht="14.1" customHeight="1" x14ac:dyDescent="0.2"/>
    <row r="184" ht="14.1" customHeight="1" x14ac:dyDescent="0.2"/>
    <row r="185" ht="14.1" customHeight="1" x14ac:dyDescent="0.2"/>
    <row r="186" ht="14.1" customHeight="1" x14ac:dyDescent="0.2"/>
    <row r="187" ht="14.1" customHeight="1" x14ac:dyDescent="0.2"/>
    <row r="188" ht="14.1" customHeight="1" x14ac:dyDescent="0.2"/>
    <row r="189" ht="14.1" customHeight="1" x14ac:dyDescent="0.2"/>
    <row r="190" ht="14.1" customHeight="1" x14ac:dyDescent="0.2"/>
    <row r="191" ht="14.1" customHeight="1" x14ac:dyDescent="0.2"/>
    <row r="192" ht="14.1" customHeight="1" x14ac:dyDescent="0.2"/>
    <row r="193" ht="14.1" customHeight="1" x14ac:dyDescent="0.2"/>
    <row r="194" ht="14.1" customHeight="1" x14ac:dyDescent="0.2"/>
    <row r="195" ht="14.1" customHeight="1" x14ac:dyDescent="0.2"/>
    <row r="196" ht="14.1" customHeight="1" x14ac:dyDescent="0.2"/>
    <row r="197" ht="14.1" customHeight="1" x14ac:dyDescent="0.2"/>
    <row r="198" ht="14.1" customHeight="1" x14ac:dyDescent="0.2"/>
    <row r="199" ht="14.1" customHeight="1" x14ac:dyDescent="0.2"/>
    <row r="200" ht="14.1" customHeight="1" x14ac:dyDescent="0.2"/>
    <row r="201" ht="14.1" customHeight="1" x14ac:dyDescent="0.2"/>
    <row r="202" ht="14.1" customHeight="1" x14ac:dyDescent="0.2"/>
    <row r="203" ht="14.1" customHeight="1" x14ac:dyDescent="0.2"/>
    <row r="204" ht="14.1" customHeight="1" x14ac:dyDescent="0.2"/>
    <row r="205" ht="14.1" customHeight="1" x14ac:dyDescent="0.2"/>
    <row r="206" ht="14.1" customHeight="1" x14ac:dyDescent="0.2"/>
    <row r="207" ht="14.1" customHeight="1" x14ac:dyDescent="0.2"/>
    <row r="208" ht="14.1" customHeight="1" x14ac:dyDescent="0.2"/>
    <row r="209" ht="14.1" customHeight="1" x14ac:dyDescent="0.2"/>
    <row r="210" ht="14.1" customHeight="1" x14ac:dyDescent="0.2"/>
    <row r="211" ht="14.1" customHeight="1" x14ac:dyDescent="0.2"/>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Metric Sheet</vt:lpstr>
      <vt:lpstr>Non-GAAP Financial Metrics</vt:lpstr>
      <vt:lpstr>'Non-GAAP Financial Metrics'!Print_Area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Michael Lieb</cp:lastModifiedBy>
  <cp:revision>2</cp:revision>
  <dcterms:modified xsi:type="dcterms:W3CDTF">2023-04-24T20:52:14Z</dcterms:modified>
</cp:coreProperties>
</file>